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amillesecret/Desktop/CDF/"/>
    </mc:Choice>
  </mc:AlternateContent>
  <xr:revisionPtr revIDLastSave="0" documentId="13_ncr:1_{127EBA7B-2727-7C4A-B546-89F4D07F887E}" xr6:coauthVersionLast="36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Compétiteurs" sheetId="1" r:id="rId1"/>
    <sheet name="Installation" sheetId="4" r:id="rId2"/>
    <sheet name="Precision" sheetId="2" r:id="rId3"/>
    <sheet name="Biathlon" sheetId="5" r:id="rId4"/>
    <sheet name="Relais" sheetId="3" r:id="rId5"/>
    <sheet name="SuperBi" sheetId="6" r:id="rId6"/>
    <sheet name="Longueur" sheetId="7" r:id="rId7"/>
    <sheet name="ligne Bus" sheetId="8" r:id="rId8"/>
  </sheets>
  <definedNames>
    <definedName name="NB_compet">Compétiteurs!$D$3</definedName>
    <definedName name="NB_ligne">Compétiteurs!$D$17</definedName>
  </definedNames>
  <calcPr calcId="181029"/>
</workbook>
</file>

<file path=xl/calcChain.xml><?xml version="1.0" encoding="utf-8"?>
<calcChain xmlns="http://schemas.openxmlformats.org/spreadsheetml/2006/main">
  <c r="J8" i="4" l="1"/>
  <c r="J4" i="4"/>
  <c r="J3" i="4"/>
  <c r="J7" i="4"/>
  <c r="C104" i="6"/>
  <c r="B70" i="4"/>
  <c r="C70" i="4"/>
  <c r="C13" i="3"/>
  <c r="C20" i="3"/>
  <c r="E16" i="3"/>
  <c r="E15" i="3"/>
  <c r="E14" i="3"/>
  <c r="E13" i="3"/>
  <c r="C92" i="5"/>
  <c r="C102" i="2"/>
  <c r="D15" i="1"/>
  <c r="D14" i="1"/>
  <c r="C97" i="2" l="1"/>
  <c r="C87" i="2"/>
  <c r="C77" i="2"/>
  <c r="C67" i="2"/>
  <c r="C57" i="2"/>
  <c r="C47" i="2"/>
  <c r="C5" i="7" l="1"/>
  <c r="B5" i="7"/>
  <c r="E83" i="2"/>
  <c r="E75" i="5"/>
  <c r="E74" i="4"/>
  <c r="C78" i="4"/>
  <c r="B78" i="4"/>
  <c r="C77" i="4"/>
  <c r="B77" i="4"/>
  <c r="C76" i="4"/>
  <c r="B76" i="4"/>
  <c r="C75" i="4"/>
  <c r="B75" i="4"/>
  <c r="C74" i="4"/>
  <c r="B74" i="4"/>
  <c r="B72" i="4"/>
  <c r="C72" i="4" s="1"/>
  <c r="B68" i="4"/>
  <c r="E64" i="4"/>
  <c r="B64" i="4"/>
  <c r="B63" i="4"/>
  <c r="B62" i="4"/>
  <c r="B61" i="4"/>
  <c r="B5" i="4"/>
  <c r="B6" i="4"/>
  <c r="B7" i="4"/>
  <c r="B8" i="4"/>
  <c r="B4" i="4"/>
  <c r="AX30" i="6"/>
  <c r="AX29" i="6"/>
  <c r="AX28" i="6"/>
  <c r="AX26" i="6"/>
  <c r="AX20" i="6"/>
  <c r="AX19" i="6"/>
  <c r="AX18" i="6"/>
  <c r="AX16" i="6"/>
  <c r="AX10" i="6"/>
  <c r="AX9" i="6"/>
  <c r="AX8" i="6"/>
  <c r="AX6" i="6"/>
  <c r="AI20" i="6"/>
  <c r="AI19" i="6"/>
  <c r="AI18" i="6"/>
  <c r="AI16" i="6"/>
  <c r="AI10" i="6"/>
  <c r="AI9" i="6"/>
  <c r="AI8" i="6"/>
  <c r="AI6" i="6"/>
  <c r="T40" i="6"/>
  <c r="T39" i="6"/>
  <c r="T38" i="6"/>
  <c r="T36" i="6"/>
  <c r="T30" i="6"/>
  <c r="T29" i="6"/>
  <c r="T28" i="6"/>
  <c r="T26" i="6"/>
  <c r="T18" i="6"/>
  <c r="E99" i="6"/>
  <c r="E98" i="6"/>
  <c r="E97" i="6"/>
  <c r="E96" i="6"/>
  <c r="E94" i="6"/>
  <c r="E90" i="6"/>
  <c r="E89" i="6"/>
  <c r="E88" i="6"/>
  <c r="E87" i="6"/>
  <c r="E86" i="6"/>
  <c r="E80" i="6"/>
  <c r="E79" i="6"/>
  <c r="E78" i="6"/>
  <c r="E77" i="6"/>
  <c r="E76" i="6"/>
  <c r="E70" i="6"/>
  <c r="E69" i="6"/>
  <c r="E68" i="6"/>
  <c r="E67" i="6"/>
  <c r="E66" i="6"/>
  <c r="E60" i="6"/>
  <c r="E59" i="6"/>
  <c r="E58" i="6"/>
  <c r="E57" i="6"/>
  <c r="E56" i="6"/>
  <c r="E50" i="6"/>
  <c r="E49" i="6"/>
  <c r="E48" i="6"/>
  <c r="E47" i="6"/>
  <c r="E46" i="6"/>
  <c r="E40" i="6"/>
  <c r="E39" i="6"/>
  <c r="E38" i="6"/>
  <c r="E37" i="6"/>
  <c r="E36" i="6"/>
  <c r="E30" i="6"/>
  <c r="E29" i="6"/>
  <c r="E28" i="6"/>
  <c r="E27" i="6"/>
  <c r="E26" i="6"/>
  <c r="D74" i="4" l="1"/>
  <c r="I13" i="1"/>
  <c r="I12" i="1"/>
  <c r="E84" i="6"/>
  <c r="I7" i="1"/>
  <c r="I8" i="1"/>
  <c r="I9" i="1"/>
  <c r="I10" i="1"/>
  <c r="I11" i="1"/>
  <c r="I4" i="1"/>
  <c r="I5" i="1"/>
  <c r="I6" i="1"/>
  <c r="AX24" i="6" l="1"/>
  <c r="E17" i="6"/>
  <c r="D47" i="4" l="1"/>
  <c r="D34" i="4"/>
  <c r="D32" i="4"/>
  <c r="T4" i="6"/>
  <c r="AI4" i="6" s="1"/>
  <c r="AX4" i="6" s="1"/>
  <c r="T10" i="6"/>
  <c r="T9" i="6"/>
  <c r="T6" i="6"/>
  <c r="C23" i="4"/>
  <c r="B25" i="4" s="1"/>
  <c r="AX14" i="6"/>
  <c r="AI14" i="6"/>
  <c r="T34" i="6"/>
  <c r="T24" i="6"/>
  <c r="T20" i="6"/>
  <c r="T19" i="6"/>
  <c r="T16" i="6"/>
  <c r="E74" i="6"/>
  <c r="E64" i="6"/>
  <c r="E54" i="6"/>
  <c r="E44" i="6"/>
  <c r="E34" i="6"/>
  <c r="E24" i="6"/>
  <c r="E20" i="6"/>
  <c r="E19" i="6"/>
  <c r="E18" i="6"/>
  <c r="E16" i="6"/>
  <c r="C6" i="6"/>
  <c r="D6" i="6" s="1"/>
  <c r="D4" i="6"/>
  <c r="C15" i="4"/>
  <c r="B17" i="4" s="1"/>
  <c r="C6" i="5"/>
  <c r="E89" i="5"/>
  <c r="E88" i="5"/>
  <c r="E87" i="5"/>
  <c r="E86" i="5"/>
  <c r="E84" i="5"/>
  <c r="E80" i="5"/>
  <c r="E79" i="5"/>
  <c r="E78" i="5"/>
  <c r="E77" i="5"/>
  <c r="E71" i="5"/>
  <c r="E70" i="5"/>
  <c r="E69" i="5"/>
  <c r="E68" i="5"/>
  <c r="E66" i="5"/>
  <c r="E62" i="5"/>
  <c r="E61" i="5"/>
  <c r="E60" i="5"/>
  <c r="E59" i="5"/>
  <c r="E57" i="5"/>
  <c r="E53" i="5"/>
  <c r="E52" i="5"/>
  <c r="E51" i="5"/>
  <c r="E50" i="5"/>
  <c r="E48" i="5"/>
  <c r="E44" i="5"/>
  <c r="E43" i="5"/>
  <c r="E42" i="5"/>
  <c r="E41" i="5"/>
  <c r="E39" i="5"/>
  <c r="E35" i="5"/>
  <c r="E34" i="5"/>
  <c r="E33" i="5"/>
  <c r="E32" i="5"/>
  <c r="E30" i="5"/>
  <c r="E26" i="5"/>
  <c r="E25" i="5"/>
  <c r="E24" i="5"/>
  <c r="E23" i="5"/>
  <c r="E21" i="5"/>
  <c r="E17" i="5"/>
  <c r="E16" i="5"/>
  <c r="E15" i="5"/>
  <c r="E14" i="5"/>
  <c r="C5" i="5"/>
  <c r="D5" i="5" s="1"/>
  <c r="D3" i="5"/>
  <c r="C13" i="4"/>
  <c r="C63" i="4" s="1"/>
  <c r="C11" i="4"/>
  <c r="C8" i="4"/>
  <c r="C7" i="4"/>
  <c r="C6" i="4"/>
  <c r="C5" i="4"/>
  <c r="B9" i="4" s="1"/>
  <c r="C9" i="4" s="1"/>
  <c r="C61" i="4" s="1"/>
  <c r="C4" i="4"/>
  <c r="C3" i="4"/>
  <c r="E99" i="2"/>
  <c r="E98" i="2"/>
  <c r="E97" i="2"/>
  <c r="E96" i="2"/>
  <c r="E95" i="2"/>
  <c r="E93" i="2"/>
  <c r="E89" i="2"/>
  <c r="E88" i="2"/>
  <c r="E87" i="2"/>
  <c r="E86" i="2"/>
  <c r="E85" i="2"/>
  <c r="E79" i="2"/>
  <c r="E78" i="2"/>
  <c r="E77" i="2"/>
  <c r="E76" i="2"/>
  <c r="E75" i="2"/>
  <c r="E73" i="2"/>
  <c r="E69" i="2"/>
  <c r="E68" i="2"/>
  <c r="E67" i="2"/>
  <c r="E66" i="2"/>
  <c r="E65" i="2"/>
  <c r="E63" i="2"/>
  <c r="E59" i="2"/>
  <c r="E58" i="2"/>
  <c r="E57" i="2"/>
  <c r="E56" i="2"/>
  <c r="E55" i="2"/>
  <c r="E53" i="2"/>
  <c r="E49" i="2"/>
  <c r="E48" i="2"/>
  <c r="E47" i="2"/>
  <c r="E46" i="2"/>
  <c r="E45" i="2"/>
  <c r="E43" i="2"/>
  <c r="E39" i="2"/>
  <c r="E38" i="2"/>
  <c r="E37" i="2"/>
  <c r="E36" i="2"/>
  <c r="E35" i="2"/>
  <c r="E33" i="2"/>
  <c r="E29" i="2"/>
  <c r="E28" i="2"/>
  <c r="E27" i="2"/>
  <c r="E26" i="2"/>
  <c r="E25" i="2"/>
  <c r="E23" i="2"/>
  <c r="E19" i="2"/>
  <c r="E18" i="2"/>
  <c r="E17" i="2"/>
  <c r="E16" i="2"/>
  <c r="E15" i="2"/>
  <c r="D3" i="2"/>
  <c r="C17" i="4" l="1"/>
  <c r="B19" i="4" s="1"/>
  <c r="E70" i="4" s="1"/>
  <c r="E68" i="4"/>
  <c r="D12" i="4"/>
  <c r="C62" i="4"/>
  <c r="C7" i="6"/>
  <c r="D7" i="6" s="1"/>
  <c r="D6" i="5"/>
  <c r="C7" i="5" s="1"/>
  <c r="D7" i="5" s="1"/>
  <c r="C8" i="5" s="1"/>
  <c r="C9" i="5" s="1"/>
  <c r="D10" i="5"/>
  <c r="C14" i="5" s="1"/>
  <c r="D14" i="5" s="1"/>
  <c r="C5" i="2"/>
  <c r="D5" i="2" s="1"/>
  <c r="C6" i="2" s="1"/>
  <c r="D6" i="2" s="1"/>
  <c r="C7" i="2" l="1"/>
  <c r="D7" i="2" s="1"/>
  <c r="C8" i="2" s="1"/>
  <c r="D8" i="2" s="1"/>
  <c r="C9" i="2" s="1"/>
  <c r="C19" i="4"/>
  <c r="B21" i="4" s="1"/>
  <c r="C8" i="6"/>
  <c r="D8" i="6" s="1"/>
  <c r="C9" i="6" s="1"/>
  <c r="D9" i="6" s="1"/>
  <c r="C10" i="6" s="1"/>
  <c r="C25" i="4"/>
  <c r="B43" i="4" s="1"/>
  <c r="C15" i="5"/>
  <c r="D15" i="5" s="1"/>
  <c r="C16" i="5" s="1"/>
  <c r="D16" i="5" s="1"/>
  <c r="C17" i="5" s="1"/>
  <c r="D12" i="1"/>
  <c r="D13" i="1" s="1"/>
  <c r="D11" i="2" l="1"/>
  <c r="C15" i="2" s="1"/>
  <c r="D15" i="2" s="1"/>
  <c r="C16" i="2" s="1"/>
  <c r="D16" i="2" s="1"/>
  <c r="C10" i="2"/>
  <c r="B54" i="4"/>
  <c r="C43" i="4"/>
  <c r="B45" i="4" s="1"/>
  <c r="C45" i="4" s="1"/>
  <c r="B55" i="4" s="1"/>
  <c r="B79" i="4"/>
  <c r="C21" i="4"/>
  <c r="C71" i="4" s="1"/>
  <c r="B71" i="4"/>
  <c r="D3" i="1"/>
  <c r="D12" i="6"/>
  <c r="C16" i="6" s="1"/>
  <c r="D16" i="6" s="1"/>
  <c r="C17" i="6" s="1"/>
  <c r="D17" i="6" s="1"/>
  <c r="C11" i="6"/>
  <c r="C18" i="5"/>
  <c r="D19" i="5"/>
  <c r="C23" i="5" s="1"/>
  <c r="D23" i="5" s="1"/>
  <c r="J6" i="4" l="1"/>
  <c r="J5" i="4"/>
  <c r="C17" i="2"/>
  <c r="D17" i="2" s="1"/>
  <c r="C18" i="2" s="1"/>
  <c r="D18" i="2" s="1"/>
  <c r="C19" i="2" s="1"/>
  <c r="B47" i="4"/>
  <c r="C47" i="4" s="1"/>
  <c r="C79" i="4" s="1"/>
  <c r="D79" i="4" s="1"/>
  <c r="D71" i="4"/>
  <c r="C18" i="6"/>
  <c r="D18" i="6" s="1"/>
  <c r="C19" i="6" s="1"/>
  <c r="D19" i="6" s="1"/>
  <c r="C20" i="6" s="1"/>
  <c r="D22" i="6" s="1"/>
  <c r="C26" i="6" s="1"/>
  <c r="D26" i="6" s="1"/>
  <c r="C27" i="6" s="1"/>
  <c r="D27" i="6" s="1"/>
  <c r="C28" i="6" s="1"/>
  <c r="D28" i="6" s="1"/>
  <c r="C29" i="6" s="1"/>
  <c r="D29" i="6" s="1"/>
  <c r="C30" i="6" s="1"/>
  <c r="C24" i="5"/>
  <c r="D24" i="5" s="1"/>
  <c r="C25" i="5" s="1"/>
  <c r="D25" i="5" s="1"/>
  <c r="C26" i="5" s="1"/>
  <c r="J9" i="4" l="1"/>
  <c r="J10" i="4"/>
  <c r="D21" i="2"/>
  <c r="C25" i="2" s="1"/>
  <c r="D25" i="2" s="1"/>
  <c r="C26" i="2" s="1"/>
  <c r="D26" i="2" s="1"/>
  <c r="C20" i="2"/>
  <c r="D32" i="6"/>
  <c r="C36" i="6" s="1"/>
  <c r="D36" i="6" s="1"/>
  <c r="C37" i="6" s="1"/>
  <c r="D37" i="6" s="1"/>
  <c r="C38" i="6" s="1"/>
  <c r="D38" i="6" s="1"/>
  <c r="C39" i="6" s="1"/>
  <c r="D39" i="6" s="1"/>
  <c r="C40" i="6" s="1"/>
  <c r="C31" i="6"/>
  <c r="C21" i="6"/>
  <c r="C27" i="5"/>
  <c r="D28" i="5"/>
  <c r="C32" i="5" s="1"/>
  <c r="D32" i="5" s="1"/>
  <c r="C27" i="2" l="1"/>
  <c r="D27" i="2" s="1"/>
  <c r="C28" i="2" s="1"/>
  <c r="D28" i="2" s="1"/>
  <c r="C29" i="2" s="1"/>
  <c r="C41" i="6"/>
  <c r="D42" i="6"/>
  <c r="C46" i="6" s="1"/>
  <c r="D46" i="6" s="1"/>
  <c r="C47" i="6" s="1"/>
  <c r="D47" i="6" s="1"/>
  <c r="C48" i="6" s="1"/>
  <c r="D48" i="6" s="1"/>
  <c r="C49" i="6" s="1"/>
  <c r="D49" i="6" s="1"/>
  <c r="C50" i="6" s="1"/>
  <c r="C33" i="5"/>
  <c r="D33" i="5" s="1"/>
  <c r="C34" i="5" s="1"/>
  <c r="D34" i="5" s="1"/>
  <c r="C35" i="5" s="1"/>
  <c r="C30" i="2" l="1"/>
  <c r="D31" i="2"/>
  <c r="C35" i="2" s="1"/>
  <c r="D35" i="2" s="1"/>
  <c r="C36" i="2" s="1"/>
  <c r="D36" i="2" s="1"/>
  <c r="C51" i="6"/>
  <c r="D52" i="6"/>
  <c r="C56" i="6" s="1"/>
  <c r="D56" i="6" s="1"/>
  <c r="C57" i="6" s="1"/>
  <c r="D57" i="6" s="1"/>
  <c r="C58" i="6" s="1"/>
  <c r="D58" i="6" s="1"/>
  <c r="C59" i="6" s="1"/>
  <c r="D59" i="6" s="1"/>
  <c r="C60" i="6" s="1"/>
  <c r="C36" i="5"/>
  <c r="D37" i="5"/>
  <c r="C41" i="5" s="1"/>
  <c r="D41" i="5" s="1"/>
  <c r="C37" i="2" l="1"/>
  <c r="D37" i="2" s="1"/>
  <c r="C38" i="2" s="1"/>
  <c r="D38" i="2" s="1"/>
  <c r="C39" i="2" s="1"/>
  <c r="D62" i="6"/>
  <c r="C66" i="6" s="1"/>
  <c r="D66" i="6" s="1"/>
  <c r="C67" i="6" s="1"/>
  <c r="D67" i="6" s="1"/>
  <c r="C68" i="6" s="1"/>
  <c r="D68" i="6" s="1"/>
  <c r="C69" i="6" s="1"/>
  <c r="D69" i="6" s="1"/>
  <c r="C70" i="6" s="1"/>
  <c r="C61" i="6"/>
  <c r="C42" i="5"/>
  <c r="D42" i="5" s="1"/>
  <c r="C43" i="5" s="1"/>
  <c r="D43" i="5" s="1"/>
  <c r="C44" i="5" s="1"/>
  <c r="D41" i="2" l="1"/>
  <c r="C40" i="2"/>
  <c r="C71" i="6"/>
  <c r="D72" i="6"/>
  <c r="C76" i="6" s="1"/>
  <c r="D76" i="6" s="1"/>
  <c r="C77" i="6" s="1"/>
  <c r="D77" i="6" s="1"/>
  <c r="C78" i="6" s="1"/>
  <c r="D78" i="6" s="1"/>
  <c r="C79" i="6" s="1"/>
  <c r="D79" i="6" s="1"/>
  <c r="C80" i="6" s="1"/>
  <c r="C45" i="5"/>
  <c r="D46" i="5"/>
  <c r="C50" i="5" s="1"/>
  <c r="D50" i="5" s="1"/>
  <c r="C45" i="2" l="1"/>
  <c r="D45" i="2" s="1"/>
  <c r="C46" i="2" s="1"/>
  <c r="D46" i="2" s="1"/>
  <c r="D47" i="2" s="1"/>
  <c r="C48" i="2" s="1"/>
  <c r="D48" i="2" s="1"/>
  <c r="C49" i="2" s="1"/>
  <c r="B30" i="4"/>
  <c r="D82" i="6"/>
  <c r="C86" i="6" s="1"/>
  <c r="D86" i="6" s="1"/>
  <c r="C87" i="6" s="1"/>
  <c r="D87" i="6" s="1"/>
  <c r="C88" i="6" s="1"/>
  <c r="D88" i="6" s="1"/>
  <c r="C89" i="6" s="1"/>
  <c r="D89" i="6" s="1"/>
  <c r="C90" i="6" s="1"/>
  <c r="C81" i="6"/>
  <c r="C51" i="5"/>
  <c r="D51" i="5" s="1"/>
  <c r="C52" i="5" s="1"/>
  <c r="D52" i="5" s="1"/>
  <c r="C53" i="5" s="1"/>
  <c r="B66" i="4" l="1"/>
  <c r="C30" i="4"/>
  <c r="D51" i="2"/>
  <c r="C55" i="2" s="1"/>
  <c r="D55" i="2" s="1"/>
  <c r="C56" i="2" s="1"/>
  <c r="D56" i="2" s="1"/>
  <c r="D57" i="2" s="1"/>
  <c r="C58" i="2" s="1"/>
  <c r="D58" i="2" s="1"/>
  <c r="C59" i="2" s="1"/>
  <c r="C50" i="2"/>
  <c r="D92" i="6"/>
  <c r="C91" i="6"/>
  <c r="C54" i="5"/>
  <c r="D55" i="5"/>
  <c r="C59" i="5" s="1"/>
  <c r="D59" i="5" s="1"/>
  <c r="D61" i="2" l="1"/>
  <c r="C65" i="2" s="1"/>
  <c r="D65" i="2" s="1"/>
  <c r="C66" i="2" s="1"/>
  <c r="D66" i="2" s="1"/>
  <c r="D67" i="2" s="1"/>
  <c r="C68" i="2" s="1"/>
  <c r="D68" i="2" s="1"/>
  <c r="C69" i="2" s="1"/>
  <c r="C60" i="2"/>
  <c r="R2" i="6"/>
  <c r="S2" i="6" s="1"/>
  <c r="R4" i="6" s="1"/>
  <c r="C96" i="6"/>
  <c r="D96" i="6" s="1"/>
  <c r="C97" i="6" s="1"/>
  <c r="D97" i="6" s="1"/>
  <c r="C98" i="6" s="1"/>
  <c r="D98" i="6" s="1"/>
  <c r="C99" i="6" s="1"/>
  <c r="D99" i="6" s="1"/>
  <c r="C100" i="6" s="1"/>
  <c r="D102" i="6" s="1"/>
  <c r="C60" i="5"/>
  <c r="D60" i="5" s="1"/>
  <c r="C61" i="5" s="1"/>
  <c r="D61" i="5" s="1"/>
  <c r="C62" i="5" s="1"/>
  <c r="D71" i="2" l="1"/>
  <c r="C70" i="2"/>
  <c r="C63" i="5"/>
  <c r="D64" i="5"/>
  <c r="C68" i="5" s="1"/>
  <c r="D68" i="5" s="1"/>
  <c r="B32" i="4" l="1"/>
  <c r="C32" i="4" s="1"/>
  <c r="C75" i="2"/>
  <c r="D75" i="2" s="1"/>
  <c r="C76" i="2" s="1"/>
  <c r="D76" i="2" s="1"/>
  <c r="D77" i="2" s="1"/>
  <c r="C78" i="2" s="1"/>
  <c r="D78" i="2" s="1"/>
  <c r="C79" i="2" s="1"/>
  <c r="C69" i="5"/>
  <c r="D69" i="5" s="1"/>
  <c r="C70" i="5" s="1"/>
  <c r="D70" i="5" s="1"/>
  <c r="C71" i="5" s="1"/>
  <c r="D81" i="2" l="1"/>
  <c r="C85" i="2" s="1"/>
  <c r="D85" i="2" s="1"/>
  <c r="C86" i="2" s="1"/>
  <c r="D86" i="2" s="1"/>
  <c r="D87" i="2" s="1"/>
  <c r="C88" i="2" s="1"/>
  <c r="D88" i="2" s="1"/>
  <c r="C89" i="2" s="1"/>
  <c r="C80" i="2"/>
  <c r="C72" i="5"/>
  <c r="D73" i="5"/>
  <c r="C90" i="2" l="1"/>
  <c r="D91" i="2"/>
  <c r="C77" i="5"/>
  <c r="C64" i="4" l="1"/>
  <c r="C95" i="2"/>
  <c r="S4" i="6"/>
  <c r="R6" i="6"/>
  <c r="S6" i="6" s="1"/>
  <c r="R8" i="6" s="1"/>
  <c r="S8" i="6" s="1"/>
  <c r="R9" i="6" s="1"/>
  <c r="S9" i="6" s="1"/>
  <c r="R10" i="6" s="1"/>
  <c r="D77" i="5"/>
  <c r="C78" i="5" s="1"/>
  <c r="D78" i="5" s="1"/>
  <c r="C79" i="5" s="1"/>
  <c r="D79" i="5" s="1"/>
  <c r="C80" i="5" s="1"/>
  <c r="B65" i="4" l="1"/>
  <c r="D95" i="2"/>
  <c r="C96" i="2" s="1"/>
  <c r="D96" i="2" s="1"/>
  <c r="D97" i="2" s="1"/>
  <c r="C98" i="2" s="1"/>
  <c r="D98" i="2" s="1"/>
  <c r="C99" i="2" s="1"/>
  <c r="D100" i="2" s="1"/>
  <c r="S12" i="6"/>
  <c r="R16" i="6" s="1"/>
  <c r="S16" i="6" s="1"/>
  <c r="R18" i="6" s="1"/>
  <c r="S18" i="6" s="1"/>
  <c r="R19" i="6" s="1"/>
  <c r="S19" i="6" s="1"/>
  <c r="R20" i="6" s="1"/>
  <c r="R11" i="6"/>
  <c r="D82" i="5"/>
  <c r="C81" i="5"/>
  <c r="C65" i="4" l="1"/>
  <c r="D64" i="4" s="1"/>
  <c r="B34" i="4"/>
  <c r="C34" i="4" s="1"/>
  <c r="C66" i="4" s="1"/>
  <c r="D66" i="4" s="1"/>
  <c r="C86" i="5"/>
  <c r="C68" i="4"/>
  <c r="R21" i="6"/>
  <c r="S22" i="6"/>
  <c r="R26" i="6" s="1"/>
  <c r="S26" i="6" s="1"/>
  <c r="R28" i="6" s="1"/>
  <c r="S28" i="6" s="1"/>
  <c r="R29" i="6" s="1"/>
  <c r="S29" i="6" s="1"/>
  <c r="R30" i="6" s="1"/>
  <c r="D86" i="5" l="1"/>
  <c r="C87" i="5" s="1"/>
  <c r="D87" i="5" s="1"/>
  <c r="C88" i="5" s="1"/>
  <c r="D88" i="5" s="1"/>
  <c r="C89" i="5" s="1"/>
  <c r="D90" i="5" s="1"/>
  <c r="B69" i="4"/>
  <c r="S32" i="6"/>
  <c r="R36" i="6" s="1"/>
  <c r="S36" i="6" s="1"/>
  <c r="R38" i="6" s="1"/>
  <c r="S38" i="6" s="1"/>
  <c r="R39" i="6" s="1"/>
  <c r="S39" i="6" s="1"/>
  <c r="R40" i="6" s="1"/>
  <c r="R31" i="6"/>
  <c r="C69" i="4" l="1"/>
  <c r="D68" i="4" s="1"/>
  <c r="C3" i="3"/>
  <c r="R41" i="6"/>
  <c r="S42" i="6"/>
  <c r="AG2" i="6" s="1"/>
  <c r="AH2" i="6" s="1"/>
  <c r="AG6" i="6" l="1"/>
  <c r="AH6" i="6" s="1"/>
  <c r="AG8" i="6" s="1"/>
  <c r="AH8" i="6" s="1"/>
  <c r="AG9" i="6" s="1"/>
  <c r="AH9" i="6" s="1"/>
  <c r="AG10" i="6" s="1"/>
  <c r="AG4" i="6"/>
  <c r="AH4" i="6" s="1"/>
  <c r="AH12" i="6" l="1"/>
  <c r="AG16" i="6" s="1"/>
  <c r="AH16" i="6" s="1"/>
  <c r="AG18" i="6" s="1"/>
  <c r="AH18" i="6" s="1"/>
  <c r="AG19" i="6" s="1"/>
  <c r="AH19" i="6" s="1"/>
  <c r="AG20" i="6" s="1"/>
  <c r="AG11" i="6"/>
  <c r="C5" i="3"/>
  <c r="D5" i="3" s="1"/>
  <c r="C6" i="3" s="1"/>
  <c r="D6" i="3" s="1"/>
  <c r="C7" i="3" s="1"/>
  <c r="D7" i="3" s="1"/>
  <c r="C8" i="3" s="1"/>
  <c r="D9" i="3" s="1"/>
  <c r="D3" i="3"/>
  <c r="D70" i="4" l="1"/>
  <c r="D13" i="3"/>
  <c r="C14" i="3" s="1"/>
  <c r="D14" i="3" s="1"/>
  <c r="C15" i="3" s="1"/>
  <c r="D15" i="3" s="1"/>
  <c r="C16" i="3" s="1"/>
  <c r="AH22" i="6"/>
  <c r="AV2" i="6" s="1"/>
  <c r="AW2" i="6" s="1"/>
  <c r="AG21" i="6"/>
  <c r="D18" i="3" l="1"/>
  <c r="C17" i="3"/>
  <c r="AV6" i="6"/>
  <c r="AW6" i="6" s="1"/>
  <c r="AV8" i="6" s="1"/>
  <c r="AW8" i="6" s="1"/>
  <c r="AV9" i="6" s="1"/>
  <c r="AW9" i="6" s="1"/>
  <c r="AV10" i="6" s="1"/>
  <c r="AV4" i="6"/>
  <c r="AW4" i="6" s="1"/>
  <c r="AV11" i="6" l="1"/>
  <c r="AW12" i="6"/>
  <c r="AV16" i="6" s="1"/>
  <c r="AW16" i="6" s="1"/>
  <c r="AV18" i="6" s="1"/>
  <c r="AW18" i="6" s="1"/>
  <c r="AV19" i="6" s="1"/>
  <c r="AW19" i="6" s="1"/>
  <c r="AV20" i="6" s="1"/>
  <c r="AV21" i="6" l="1"/>
  <c r="AW22" i="6"/>
  <c r="AV26" i="6" s="1"/>
  <c r="AW26" i="6" s="1"/>
  <c r="AV28" i="6" s="1"/>
  <c r="AW28" i="6" s="1"/>
  <c r="AV29" i="6" s="1"/>
  <c r="AW29" i="6" s="1"/>
  <c r="AV30" i="6" s="1"/>
  <c r="AW32" i="6" l="1"/>
  <c r="AV31" i="6"/>
</calcChain>
</file>

<file path=xl/sharedStrings.xml><?xml version="1.0" encoding="utf-8"?>
<sst xmlns="http://schemas.openxmlformats.org/spreadsheetml/2006/main" count="980" uniqueCount="223">
  <si>
    <t xml:space="preserve">JUNIORS </t>
  </si>
  <si>
    <t>CADET</t>
  </si>
  <si>
    <t>PRECISION</t>
  </si>
  <si>
    <t>TOTAL</t>
  </si>
  <si>
    <t>RELAIS</t>
  </si>
  <si>
    <t>HORAIRE</t>
  </si>
  <si>
    <t>PODIUM</t>
  </si>
  <si>
    <t>femmes</t>
  </si>
  <si>
    <t>hommes</t>
  </si>
  <si>
    <t>NOMBRE DE PARTICIPANTS</t>
  </si>
  <si>
    <t>France</t>
  </si>
  <si>
    <t>Etranger</t>
  </si>
  <si>
    <t>CADETTE</t>
  </si>
  <si>
    <t>Nb SERIE</t>
  </si>
  <si>
    <t>PRECISION OPEN</t>
  </si>
  <si>
    <t xml:space="preserve">BIATHLON  </t>
  </si>
  <si>
    <t>BIATHLON OPEN</t>
  </si>
  <si>
    <t>Ne pas modifier - Résultat calcul</t>
  </si>
  <si>
    <t>SUPER BI Séries</t>
  </si>
  <si>
    <t>Installation matériel</t>
  </si>
  <si>
    <t>Défilé</t>
  </si>
  <si>
    <t>Début</t>
  </si>
  <si>
    <t>Fin</t>
  </si>
  <si>
    <t>Modifiable - Respecter le format des cellules</t>
  </si>
  <si>
    <t>Ecriture rouge = PROBLEME</t>
  </si>
  <si>
    <t>Durée</t>
  </si>
  <si>
    <t>Horaire</t>
  </si>
  <si>
    <t>Changement cible précision</t>
  </si>
  <si>
    <t>Lancement précision</t>
  </si>
  <si>
    <t>Série 1</t>
  </si>
  <si>
    <t>Série 2</t>
  </si>
  <si>
    <t>Série 3</t>
  </si>
  <si>
    <t>Installation sono</t>
  </si>
  <si>
    <t>Installation des chronos</t>
  </si>
  <si>
    <t>Installation des banderolles</t>
  </si>
  <si>
    <t>Affichage des séries et du planning</t>
  </si>
  <si>
    <t>Robert</t>
  </si>
  <si>
    <t>Juge 1</t>
  </si>
  <si>
    <t>Juge 2</t>
  </si>
  <si>
    <t>Appel compétiteurs précision Série 1</t>
  </si>
  <si>
    <t>Mise à l'eau</t>
  </si>
  <si>
    <t>Mise en place cible échauffement
Echauffement précision</t>
  </si>
  <si>
    <t>Appel compétiteurs précision Série 2</t>
  </si>
  <si>
    <t>Temps de battement</t>
  </si>
  <si>
    <t>Temps de battement inter séries</t>
  </si>
  <si>
    <t>Appel compétiteurs précision Série 3</t>
  </si>
  <si>
    <t>Appel compétiteurs précision Série 4</t>
  </si>
  <si>
    <t>Série 4</t>
  </si>
  <si>
    <t>Appel compétiteurs précision Série 5</t>
  </si>
  <si>
    <t>Série 5</t>
  </si>
  <si>
    <t>Appel compétiteurs précision Série 6</t>
  </si>
  <si>
    <t>Appel compétiteurs précision Série 7</t>
  </si>
  <si>
    <t>Série 6</t>
  </si>
  <si>
    <t>Série 7</t>
  </si>
  <si>
    <t>Appel compétiteurs précision Série 8</t>
  </si>
  <si>
    <t>Série 8</t>
  </si>
  <si>
    <t>Installation des lignes d'eau (x6)</t>
  </si>
  <si>
    <t>Installation des pas de tir (x8)</t>
  </si>
  <si>
    <t>Installation saisi des résultats (PC+imprimante)</t>
  </si>
  <si>
    <t>Lolo</t>
  </si>
  <si>
    <t>Manu</t>
  </si>
  <si>
    <t>Allan</t>
  </si>
  <si>
    <t>Ghis</t>
  </si>
  <si>
    <t>Nathalie</t>
  </si>
  <si>
    <t>Appel compétiteurs biathlon Série 1</t>
  </si>
  <si>
    <t>Lancement biathlon</t>
  </si>
  <si>
    <t>Appel compétiteurs biathlon Série 2</t>
  </si>
  <si>
    <t>Appel compétiteurs biathlon Série 3</t>
  </si>
  <si>
    <t>Appel compétiteurs biathlon Série 4</t>
  </si>
  <si>
    <t>Appel compétiteurs biathlon Série 5</t>
  </si>
  <si>
    <t>Appel compétiteurs biathlon Série 6</t>
  </si>
  <si>
    <t>Appel compétiteurs biathlon Série 7</t>
  </si>
  <si>
    <t>Appel compétiteurs biathlon Série 8</t>
  </si>
  <si>
    <t>Appel compétiteurs superBi Série 1</t>
  </si>
  <si>
    <t>Changement cible superBi</t>
  </si>
  <si>
    <t>Lancement superBi</t>
  </si>
  <si>
    <t>Appel compétiteurs superBi Série 2</t>
  </si>
  <si>
    <t>Appel compétiteurs superBi Série 3</t>
  </si>
  <si>
    <t>Appel compétiteurs superBi Série 4</t>
  </si>
  <si>
    <t>Appel compétiteurs superBi Série 5</t>
  </si>
  <si>
    <t>Appel compétiteurs superBi Série 6</t>
  </si>
  <si>
    <t>Appel compétiteurs superBi Série 7</t>
  </si>
  <si>
    <t>Appel compétiteurs superBi Série 8</t>
  </si>
  <si>
    <t>Appel compétiteurs superBi Etranger 1</t>
  </si>
  <si>
    <t>Appel compétiteurs superBi Quart 1</t>
  </si>
  <si>
    <t>Appel compétiteurs superBi Quart 2</t>
  </si>
  <si>
    <t>Temps de battement inter Quarts</t>
  </si>
  <si>
    <t>Appel compétiteurs superBi Quart 3</t>
  </si>
  <si>
    <t>Appel compétiteurs superBi Quart 4</t>
  </si>
  <si>
    <t>Appel compétiteurs superBi 1/2 final 1</t>
  </si>
  <si>
    <t>Appel compétiteurs superBi 1/2 final 2</t>
  </si>
  <si>
    <t>Temps de battement inter 1/2 finals</t>
  </si>
  <si>
    <t>Appel compétiteurs superBi final fem</t>
  </si>
  <si>
    <t>Temps de battement inter finals</t>
  </si>
  <si>
    <t>final fem</t>
  </si>
  <si>
    <t>Podium Précision Samedi</t>
  </si>
  <si>
    <t>Podium Biathlon Samedi</t>
  </si>
  <si>
    <t>Podium SuperBi Dimanche</t>
  </si>
  <si>
    <t>Appel compétiteurs superBi final étranger</t>
  </si>
  <si>
    <t>Appel compétiteurs superBi final hom</t>
  </si>
  <si>
    <t>Appel compétiteurs Relais</t>
  </si>
  <si>
    <t>Relais</t>
  </si>
  <si>
    <t>Lancement Relais</t>
  </si>
  <si>
    <t>Jonathan</t>
  </si>
  <si>
    <t>Benevole 1</t>
  </si>
  <si>
    <t>Benevole 2</t>
  </si>
  <si>
    <t>Benevole 3</t>
  </si>
  <si>
    <t>D.Genard</t>
  </si>
  <si>
    <t>Davide</t>
  </si>
  <si>
    <t>P.Pean</t>
  </si>
  <si>
    <t>S.Estier</t>
  </si>
  <si>
    <t>Contrôle des arbaletes
Contrôle des licences (déjà fait)</t>
  </si>
  <si>
    <t>P.Defieux</t>
  </si>
  <si>
    <t>G.Michel</t>
  </si>
  <si>
    <t>Train</t>
  </si>
  <si>
    <t>Service 1</t>
  </si>
  <si>
    <t>Service 2</t>
  </si>
  <si>
    <t>Service 3</t>
  </si>
  <si>
    <t>Série 1, 2, 3, 4</t>
  </si>
  <si>
    <t>Série 5, 6, 7</t>
  </si>
  <si>
    <t>Restaurant Samedi midi</t>
  </si>
  <si>
    <t>Restaurant Samedi soir</t>
  </si>
  <si>
    <t>138 rue des paquerettes</t>
  </si>
  <si>
    <t>74960 Cran-Gevrier</t>
  </si>
  <si>
    <t>Restaurant Dimanche midi</t>
  </si>
  <si>
    <t>Rangements</t>
  </si>
  <si>
    <t>Installation</t>
  </si>
  <si>
    <t>Tables, sono, PC, banderolles, plannings, podium</t>
  </si>
  <si>
    <t>Bénévoles, étrangers, photo, compétiteurs proches</t>
  </si>
  <si>
    <t>m</t>
  </si>
  <si>
    <t>Départ des compétiteurs SNCF</t>
  </si>
  <si>
    <t>Horaire bus ligne J</t>
  </si>
  <si>
    <r>
      <t xml:space="preserve">RDV pour tous au </t>
    </r>
    <r>
      <rPr>
        <b/>
        <sz val="11"/>
        <color theme="1"/>
        <rFont val="Arial"/>
        <family val="2"/>
      </rPr>
      <t>Best Hotel</t>
    </r>
  </si>
  <si>
    <t>Battement temps restauration</t>
  </si>
  <si>
    <t>Compétiteurs lointains + bénévoles lignes, pas de tir + chrono</t>
  </si>
  <si>
    <t>Juge 3</t>
  </si>
  <si>
    <t>Juge 4</t>
  </si>
  <si>
    <t>Juge 5</t>
  </si>
  <si>
    <t>Juge 6</t>
  </si>
  <si>
    <t>Juge 7</t>
  </si>
  <si>
    <t>Juge 8</t>
  </si>
  <si>
    <t>Appel compétiteurs
Décompte 30'</t>
  </si>
  <si>
    <t>Compétiteurs SNCF (panier repas) 27 personnes</t>
  </si>
  <si>
    <t>Pas de tir :
Impacts :</t>
  </si>
  <si>
    <t>Juge 9</t>
  </si>
  <si>
    <t>Pigeage :</t>
  </si>
  <si>
    <t>final Jeunes</t>
  </si>
  <si>
    <t>Cadet</t>
  </si>
  <si>
    <t>Juniors H</t>
  </si>
  <si>
    <t>Cadette</t>
  </si>
  <si>
    <t>Junior F</t>
  </si>
  <si>
    <t>Série 9</t>
  </si>
  <si>
    <t>Série 10</t>
  </si>
  <si>
    <t xml:space="preserve">MASTER </t>
  </si>
  <si>
    <t>SENIORS</t>
  </si>
  <si>
    <t>Senior F</t>
  </si>
  <si>
    <t>Master F</t>
  </si>
  <si>
    <t>Senior H</t>
  </si>
  <si>
    <t>Master H</t>
  </si>
  <si>
    <t>Série étranger</t>
  </si>
  <si>
    <t>Quart 1
(Senior + Master Hom)</t>
  </si>
  <si>
    <t>Quart 2
(Senior + Master Hom)</t>
  </si>
  <si>
    <t>Quart 3
(Senior + Master Hom)</t>
  </si>
  <si>
    <t>Quart 4
(Senior + Master Hom)</t>
  </si>
  <si>
    <t>1/2 final 1
(Senior + Master Hom)</t>
  </si>
  <si>
    <t>1/2 final 2
(Senior + Master Hom)</t>
  </si>
  <si>
    <t>final Senior + Master Hom</t>
  </si>
  <si>
    <t>Podium Club Dimanche</t>
  </si>
  <si>
    <t>Buffet des officiels</t>
  </si>
  <si>
    <t>Belges</t>
  </si>
  <si>
    <t>Algériens</t>
  </si>
  <si>
    <t>Marocains</t>
  </si>
  <si>
    <t>Nb cibles</t>
  </si>
  <si>
    <t>Echauffement</t>
  </si>
  <si>
    <t>Precision</t>
  </si>
  <si>
    <t>Biathlon</t>
  </si>
  <si>
    <t>Contre plastron</t>
  </si>
  <si>
    <t>SuperBi</t>
  </si>
  <si>
    <t>autocollant</t>
  </si>
  <si>
    <t>Podium Relais Samedi</t>
  </si>
  <si>
    <t>Série 8, 9, Bénévoles, étrangers</t>
  </si>
  <si>
    <t>Appel compétiteurs biathlon Série 9</t>
  </si>
  <si>
    <t>Appel compétiteurs biathlon Etranger</t>
  </si>
  <si>
    <t>Appel compétiteurs précision Série 9</t>
  </si>
  <si>
    <t>Appel compétiteurs précision Etranger</t>
  </si>
  <si>
    <t>Appel compétiteurs superBi Série 9</t>
  </si>
  <si>
    <t>Appel compétiteurs superBi étranger</t>
  </si>
  <si>
    <t>Calcul superBi Quarts + Affichage</t>
  </si>
  <si>
    <t>Calcul superBi 1/2 finals + Affichage</t>
  </si>
  <si>
    <t>Total</t>
  </si>
  <si>
    <t>Qui</t>
  </si>
  <si>
    <t>Qté</t>
  </si>
  <si>
    <t>Championnat de France 2022 - Annecy</t>
  </si>
  <si>
    <t>OPEN</t>
  </si>
  <si>
    <t>SUPER BI OPEN</t>
  </si>
  <si>
    <t>SUPER BI Final (fem + hom+ jeunes)</t>
  </si>
  <si>
    <t>SUPER BI Quart (Seniors + masters hom)</t>
  </si>
  <si>
    <t>SUPER BI Demi (Seniors + masters hom)</t>
  </si>
  <si>
    <t>Samedi matin</t>
  </si>
  <si>
    <t>Samedi aprés midi</t>
  </si>
  <si>
    <t xml:space="preserve">Dimanche matin </t>
  </si>
  <si>
    <t>Contrôle des arbalètes</t>
  </si>
  <si>
    <t>Apéritif</t>
  </si>
  <si>
    <t>Calcul superBi finals + Affichage</t>
  </si>
  <si>
    <t>Lignes, pas de tir, cibles, chronos</t>
  </si>
  <si>
    <t>Repas diner</t>
  </si>
  <si>
    <t>Repas (3 services) déjeuner</t>
  </si>
  <si>
    <t>temps</t>
  </si>
  <si>
    <t>Distance</t>
  </si>
  <si>
    <t>Longueur</t>
  </si>
  <si>
    <t>Profondeur bassin</t>
  </si>
  <si>
    <t>Hauteur cible</t>
  </si>
  <si>
    <t>Réglage + changement cible biathlon</t>
  </si>
  <si>
    <t>Réglage + changement cible relais</t>
  </si>
  <si>
    <t>Mise en place cible échauffement
Echauffement superbi</t>
  </si>
  <si>
    <t>Réglage + changement cible superBi</t>
  </si>
  <si>
    <t>xxx</t>
  </si>
  <si>
    <t>Nb lignes</t>
  </si>
  <si>
    <t>Nb de séries</t>
  </si>
  <si>
    <t>Relais 1</t>
  </si>
  <si>
    <t>Relais 2</t>
  </si>
  <si>
    <t>Nb de séries en totalité</t>
  </si>
  <si>
    <t>PTS mini (09/04)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</si>
</sst>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 textRotation="90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textRotation="90"/>
    </xf>
    <xf numFmtId="164" fontId="6" fillId="0" borderId="0" xfId="0" applyNumberFormat="1" applyFont="1" applyAlignment="1">
      <alignment horizontal="center" vertical="center"/>
    </xf>
    <xf numFmtId="164" fontId="6" fillId="9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vertical="center"/>
    </xf>
    <xf numFmtId="164" fontId="6" fillId="9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4" fontId="6" fillId="9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164" fontId="6" fillId="9" borderId="14" xfId="0" applyNumberFormat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4" fontId="6" fillId="9" borderId="12" xfId="0" applyNumberFormat="1" applyFont="1" applyFill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6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64" fontId="6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11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7" fillId="0" borderId="25" xfId="0" applyFont="1" applyBorder="1" applyAlignment="1">
      <alignment horizontal="left" vertical="center"/>
    </xf>
    <xf numFmtId="164" fontId="6" fillId="9" borderId="26" xfId="0" applyNumberFormat="1" applyFont="1" applyFill="1" applyBorder="1" applyAlignment="1">
      <alignment horizontal="center" vertical="center"/>
    </xf>
    <xf numFmtId="164" fontId="6" fillId="12" borderId="9" xfId="0" applyNumberFormat="1" applyFont="1" applyFill="1" applyBorder="1" applyAlignment="1">
      <alignment horizontal="center" vertical="center"/>
    </xf>
    <xf numFmtId="164" fontId="6" fillId="12" borderId="7" xfId="0" applyNumberFormat="1" applyFont="1" applyFill="1" applyBorder="1" applyAlignment="1">
      <alignment horizontal="center" vertical="center"/>
    </xf>
    <xf numFmtId="164" fontId="6" fillId="12" borderId="14" xfId="0" applyNumberFormat="1" applyFont="1" applyFill="1" applyBorder="1" applyAlignment="1">
      <alignment horizontal="center" vertical="center"/>
    </xf>
    <xf numFmtId="164" fontId="6" fillId="12" borderId="0" xfId="0" applyNumberFormat="1" applyFont="1" applyFill="1" applyAlignment="1">
      <alignment horizontal="center" vertical="center"/>
    </xf>
    <xf numFmtId="164" fontId="6" fillId="12" borderId="12" xfId="0" applyNumberFormat="1" applyFont="1" applyFill="1" applyBorder="1" applyAlignment="1">
      <alignment horizontal="center" vertical="center"/>
    </xf>
    <xf numFmtId="164" fontId="6" fillId="12" borderId="15" xfId="0" applyNumberFormat="1" applyFont="1" applyFill="1" applyBorder="1" applyAlignment="1">
      <alignment horizontal="center" vertical="center"/>
    </xf>
    <xf numFmtId="164" fontId="6" fillId="12" borderId="10" xfId="0" applyNumberFormat="1" applyFont="1" applyFill="1" applyBorder="1" applyAlignment="1">
      <alignment horizontal="center" vertical="center"/>
    </xf>
    <xf numFmtId="164" fontId="6" fillId="12" borderId="26" xfId="0" applyNumberFormat="1" applyFont="1" applyFill="1" applyBorder="1" applyAlignment="1">
      <alignment horizontal="center" vertical="center"/>
    </xf>
    <xf numFmtId="164" fontId="7" fillId="12" borderId="7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164" fontId="7" fillId="12" borderId="9" xfId="0" applyNumberFormat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12" borderId="14" xfId="0" applyNumberFormat="1" applyFont="1" applyFill="1" applyBorder="1" applyAlignment="1">
      <alignment horizontal="center" vertical="center"/>
    </xf>
    <xf numFmtId="164" fontId="6" fillId="9" borderId="32" xfId="0" applyNumberFormat="1" applyFont="1" applyFill="1" applyBorder="1" applyAlignment="1">
      <alignment horizontal="center" vertical="center"/>
    </xf>
    <xf numFmtId="164" fontId="6" fillId="9" borderId="33" xfId="0" applyNumberFormat="1" applyFont="1" applyFill="1" applyBorder="1" applyAlignment="1">
      <alignment horizontal="center" vertical="center"/>
    </xf>
    <xf numFmtId="164" fontId="7" fillId="9" borderId="34" xfId="0" applyNumberFormat="1" applyFont="1" applyFill="1" applyBorder="1" applyAlignment="1">
      <alignment horizontal="center" vertical="center"/>
    </xf>
    <xf numFmtId="164" fontId="6" fillId="9" borderId="34" xfId="0" applyNumberFormat="1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164" fontId="7" fillId="9" borderId="1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4" fillId="0" borderId="0" xfId="0" applyFont="1" applyBorder="1" applyAlignment="1">
      <alignment textRotation="90" wrapText="1"/>
    </xf>
    <xf numFmtId="0" fontId="6" fillId="0" borderId="15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49" xfId="0" applyFont="1" applyBorder="1" applyAlignment="1">
      <alignment horizontal="right" vertical="center"/>
    </xf>
    <xf numFmtId="164" fontId="7" fillId="12" borderId="50" xfId="0" applyNumberFormat="1" applyFont="1" applyFill="1" applyBorder="1" applyAlignment="1">
      <alignment horizontal="center" vertical="center"/>
    </xf>
    <xf numFmtId="164" fontId="6" fillId="12" borderId="50" xfId="0" applyNumberFormat="1" applyFont="1" applyFill="1" applyBorder="1" applyAlignment="1">
      <alignment horizontal="center" vertical="center"/>
    </xf>
    <xf numFmtId="164" fontId="7" fillId="9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12" borderId="32" xfId="0" applyNumberFormat="1" applyFont="1" applyFill="1" applyBorder="1" applyAlignment="1">
      <alignment horizontal="center" vertical="center"/>
    </xf>
    <xf numFmtId="164" fontId="6" fillId="12" borderId="20" xfId="0" applyNumberFormat="1" applyFont="1" applyFill="1" applyBorder="1" applyAlignment="1">
      <alignment horizontal="center" vertical="center"/>
    </xf>
    <xf numFmtId="164" fontId="7" fillId="12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33" xfId="0" applyFont="1" applyFill="1" applyBorder="1" applyAlignment="1">
      <alignment vertical="center"/>
    </xf>
    <xf numFmtId="0" fontId="14" fillId="12" borderId="1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1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7" fillId="13" borderId="7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1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16" borderId="11" xfId="0" applyFont="1" applyFill="1" applyBorder="1" applyAlignment="1">
      <alignment vertical="center"/>
    </xf>
    <xf numFmtId="0" fontId="2" fillId="16" borderId="7" xfId="0" applyFont="1" applyFill="1" applyBorder="1" applyAlignment="1">
      <alignment vertical="center"/>
    </xf>
    <xf numFmtId="0" fontId="2" fillId="17" borderId="11" xfId="0" applyFont="1" applyFill="1" applyBorder="1" applyAlignment="1">
      <alignment vertical="center"/>
    </xf>
    <xf numFmtId="0" fontId="2" fillId="17" borderId="7" xfId="0" applyFont="1" applyFill="1" applyBorder="1" applyAlignment="1">
      <alignment vertical="center"/>
    </xf>
    <xf numFmtId="0" fontId="2" fillId="17" borderId="13" xfId="0" applyFont="1" applyFill="1" applyBorder="1" applyAlignment="1">
      <alignment vertical="center"/>
    </xf>
    <xf numFmtId="0" fontId="2" fillId="17" borderId="1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4" fontId="2" fillId="12" borderId="7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12" fillId="5" borderId="11" xfId="0" applyFont="1" applyFill="1" applyBorder="1" applyAlignment="1">
      <alignment horizontal="center" vertical="center"/>
    </xf>
    <xf numFmtId="164" fontId="2" fillId="12" borderId="12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2" fillId="8" borderId="11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20" fontId="2" fillId="9" borderId="12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vertical="center"/>
    </xf>
    <xf numFmtId="0" fontId="15" fillId="9" borderId="0" xfId="0" applyFont="1" applyFill="1" applyAlignment="1">
      <alignment vertical="center"/>
    </xf>
    <xf numFmtId="164" fontId="16" fillId="9" borderId="10" xfId="0" applyNumberFormat="1" applyFont="1" applyFill="1" applyBorder="1" applyAlignment="1">
      <alignment horizontal="center" vertical="center"/>
    </xf>
    <xf numFmtId="164" fontId="16" fillId="9" borderId="12" xfId="0" applyNumberFormat="1" applyFont="1" applyFill="1" applyBorder="1" applyAlignment="1">
      <alignment horizontal="center" vertical="center"/>
    </xf>
    <xf numFmtId="164" fontId="16" fillId="9" borderId="15" xfId="0" applyNumberFormat="1" applyFont="1" applyFill="1" applyBorder="1" applyAlignment="1">
      <alignment horizontal="center" vertical="center"/>
    </xf>
    <xf numFmtId="164" fontId="16" fillId="12" borderId="7" xfId="0" applyNumberFormat="1" applyFont="1" applyFill="1" applyBorder="1" applyAlignment="1">
      <alignment horizontal="center" vertical="center"/>
    </xf>
    <xf numFmtId="164" fontId="7" fillId="10" borderId="7" xfId="0" applyNumberFormat="1" applyFont="1" applyFill="1" applyBorder="1" applyAlignment="1">
      <alignment horizontal="center" vertical="center"/>
    </xf>
    <xf numFmtId="164" fontId="16" fillId="19" borderId="7" xfId="0" applyNumberFormat="1" applyFont="1" applyFill="1" applyBorder="1" applyAlignment="1">
      <alignment horizontal="center" vertical="center"/>
    </xf>
    <xf numFmtId="164" fontId="2" fillId="19" borderId="7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164" fontId="6" fillId="12" borderId="33" xfId="0" applyNumberFormat="1" applyFont="1" applyFill="1" applyBorder="1" applyAlignment="1">
      <alignment horizontal="center" vertical="center"/>
    </xf>
    <xf numFmtId="164" fontId="7" fillId="12" borderId="34" xfId="0" applyNumberFormat="1" applyFont="1" applyFill="1" applyBorder="1" applyAlignment="1">
      <alignment horizontal="center" vertical="center"/>
    </xf>
    <xf numFmtId="164" fontId="6" fillId="12" borderId="34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7" fillId="20" borderId="7" xfId="0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164" fontId="2" fillId="12" borderId="10" xfId="0" applyNumberFormat="1" applyFont="1" applyFill="1" applyBorder="1" applyAlignment="1">
      <alignment horizontal="center" vertical="center"/>
    </xf>
    <xf numFmtId="164" fontId="2" fillId="12" borderId="15" xfId="0" applyNumberFormat="1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7" fillId="21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11" fillId="0" borderId="13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2" fontId="11" fillId="12" borderId="14" xfId="0" applyNumberFormat="1" applyFont="1" applyFill="1" applyBorder="1" applyAlignment="1">
      <alignment horizontal="center" vertical="center"/>
    </xf>
    <xf numFmtId="2" fontId="11" fillId="12" borderId="15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12" borderId="0" xfId="0" applyFill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164" fontId="7" fillId="10" borderId="21" xfId="0" applyNumberFormat="1" applyFont="1" applyFill="1" applyBorder="1" applyAlignment="1">
      <alignment horizontal="center" vertical="center"/>
    </xf>
    <xf numFmtId="164" fontId="7" fillId="10" borderId="30" xfId="0" applyNumberFormat="1" applyFont="1" applyFill="1" applyBorder="1" applyAlignment="1">
      <alignment horizontal="center" vertical="center"/>
    </xf>
    <xf numFmtId="164" fontId="7" fillId="10" borderId="50" xfId="0" applyNumberFormat="1" applyFont="1" applyFill="1" applyBorder="1" applyAlignment="1">
      <alignment horizontal="center" vertical="center"/>
    </xf>
    <xf numFmtId="164" fontId="2" fillId="12" borderId="21" xfId="0" applyNumberFormat="1" applyFont="1" applyFill="1" applyBorder="1" applyAlignment="1">
      <alignment horizontal="center" vertical="center"/>
    </xf>
    <xf numFmtId="164" fontId="2" fillId="12" borderId="30" xfId="0" applyNumberFormat="1" applyFont="1" applyFill="1" applyBorder="1" applyAlignment="1">
      <alignment horizontal="center" vertical="center"/>
    </xf>
    <xf numFmtId="164" fontId="2" fillId="12" borderId="50" xfId="0" applyNumberFormat="1" applyFont="1" applyFill="1" applyBorder="1" applyAlignment="1">
      <alignment horizontal="center" vertical="center"/>
    </xf>
    <xf numFmtId="0" fontId="12" fillId="21" borderId="51" xfId="0" applyFont="1" applyFill="1" applyBorder="1" applyAlignment="1">
      <alignment horizontal="center" vertical="center"/>
    </xf>
    <xf numFmtId="0" fontId="12" fillId="21" borderId="52" xfId="0" applyFont="1" applyFill="1" applyBorder="1" applyAlignment="1">
      <alignment horizontal="center" vertical="center"/>
    </xf>
    <xf numFmtId="0" fontId="12" fillId="21" borderId="22" xfId="0" applyFont="1" applyFill="1" applyBorder="1" applyAlignment="1">
      <alignment horizontal="center" vertical="center"/>
    </xf>
    <xf numFmtId="164" fontId="7" fillId="10" borderId="7" xfId="0" applyNumberFormat="1" applyFont="1" applyFill="1" applyBorder="1" applyAlignment="1">
      <alignment horizontal="center" vertical="center"/>
    </xf>
    <xf numFmtId="164" fontId="2" fillId="12" borderId="12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7" fillId="9" borderId="0" xfId="0" applyNumberFormat="1" applyFont="1" applyFill="1" applyAlignment="1">
      <alignment horizontal="center" vertical="center"/>
    </xf>
    <xf numFmtId="0" fontId="4" fillId="0" borderId="9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 textRotation="90" wrapText="1"/>
    </xf>
    <xf numFmtId="0" fontId="7" fillId="11" borderId="6" xfId="0" applyFont="1" applyFill="1" applyBorder="1" applyAlignment="1">
      <alignment horizontal="center" vertical="center" textRotation="90"/>
    </xf>
    <xf numFmtId="0" fontId="7" fillId="11" borderId="17" xfId="0" applyFont="1" applyFill="1" applyBorder="1" applyAlignment="1">
      <alignment horizontal="center" vertical="center" textRotation="90"/>
    </xf>
    <xf numFmtId="0" fontId="7" fillId="11" borderId="41" xfId="0" applyFont="1" applyFill="1" applyBorder="1" applyAlignment="1">
      <alignment horizontal="center" vertical="center" textRotation="90"/>
    </xf>
    <xf numFmtId="0" fontId="7" fillId="11" borderId="23" xfId="0" applyFont="1" applyFill="1" applyBorder="1" applyAlignment="1">
      <alignment horizontal="center" vertical="center" textRotation="90"/>
    </xf>
    <xf numFmtId="0" fontId="7" fillId="11" borderId="16" xfId="0" applyFont="1" applyFill="1" applyBorder="1" applyAlignment="1">
      <alignment horizontal="center" vertical="center" textRotation="90"/>
    </xf>
    <xf numFmtId="0" fontId="7" fillId="11" borderId="24" xfId="0" applyFont="1" applyFill="1" applyBorder="1" applyAlignment="1">
      <alignment horizontal="center" vertical="center" textRotation="90"/>
    </xf>
    <xf numFmtId="0" fontId="7" fillId="10" borderId="23" xfId="0" applyFont="1" applyFill="1" applyBorder="1" applyAlignment="1">
      <alignment horizontal="center" vertical="center" textRotation="90"/>
    </xf>
    <xf numFmtId="0" fontId="7" fillId="10" borderId="16" xfId="0" applyFont="1" applyFill="1" applyBorder="1" applyAlignment="1">
      <alignment horizontal="center" vertical="center" textRotation="90"/>
    </xf>
    <xf numFmtId="0" fontId="7" fillId="10" borderId="24" xfId="0" applyFont="1" applyFill="1" applyBorder="1" applyAlignment="1">
      <alignment horizontal="center" vertical="center" textRotation="90"/>
    </xf>
    <xf numFmtId="0" fontId="6" fillId="0" borderId="36" xfId="0" applyFont="1" applyBorder="1" applyAlignment="1">
      <alignment horizontal="center" vertical="center" textRotation="90"/>
    </xf>
    <xf numFmtId="0" fontId="6" fillId="0" borderId="37" xfId="0" applyFont="1" applyBorder="1" applyAlignment="1">
      <alignment horizontal="center" vertical="center" textRotation="90"/>
    </xf>
    <xf numFmtId="0" fontId="6" fillId="0" borderId="38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textRotation="90" wrapText="1"/>
    </xf>
    <xf numFmtId="0" fontId="4" fillId="0" borderId="37" xfId="0" applyFont="1" applyBorder="1" applyAlignment="1">
      <alignment horizontal="center" textRotation="90" wrapText="1"/>
    </xf>
    <xf numFmtId="0" fontId="4" fillId="0" borderId="38" xfId="0" applyFont="1" applyBorder="1" applyAlignment="1">
      <alignment horizontal="center" textRotation="90" wrapText="1"/>
    </xf>
    <xf numFmtId="0" fontId="4" fillId="0" borderId="33" xfId="0" applyFont="1" applyBorder="1" applyAlignment="1">
      <alignment horizontal="center" textRotation="90" wrapText="1"/>
    </xf>
    <xf numFmtId="0" fontId="4" fillId="0" borderId="34" xfId="0" applyFont="1" applyBorder="1" applyAlignment="1">
      <alignment horizontal="center" textRotation="90" wrapText="1"/>
    </xf>
    <xf numFmtId="0" fontId="4" fillId="0" borderId="35" xfId="0" applyFont="1" applyBorder="1" applyAlignment="1">
      <alignment horizontal="center" textRotation="90" wrapText="1"/>
    </xf>
    <xf numFmtId="0" fontId="6" fillId="0" borderId="9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33" xfId="0" applyFont="1" applyBorder="1" applyAlignment="1">
      <alignment horizontal="center" vertical="center" textRotation="90"/>
    </xf>
    <xf numFmtId="0" fontId="6" fillId="0" borderId="34" xfId="0" applyFont="1" applyBorder="1" applyAlignment="1">
      <alignment horizontal="center" vertical="center" textRotation="90"/>
    </xf>
    <xf numFmtId="0" fontId="6" fillId="0" borderId="35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textRotation="90" wrapText="1"/>
    </xf>
    <xf numFmtId="0" fontId="4" fillId="0" borderId="39" xfId="0" applyFont="1" applyBorder="1" applyAlignment="1">
      <alignment horizontal="center" textRotation="90" wrapText="1"/>
    </xf>
    <xf numFmtId="0" fontId="4" fillId="0" borderId="40" xfId="0" applyFont="1" applyBorder="1" applyAlignment="1">
      <alignment horizontal="center" textRotation="90" wrapText="1"/>
    </xf>
    <xf numFmtId="0" fontId="4" fillId="0" borderId="42" xfId="0" applyFont="1" applyBorder="1" applyAlignment="1">
      <alignment horizontal="center" textRotation="90" wrapText="1"/>
    </xf>
    <xf numFmtId="0" fontId="6" fillId="0" borderId="43" xfId="0" applyFont="1" applyBorder="1" applyAlignment="1">
      <alignment horizontal="center" vertical="center" textRotation="90"/>
    </xf>
    <xf numFmtId="0" fontId="6" fillId="0" borderId="44" xfId="0" applyFont="1" applyBorder="1" applyAlignment="1">
      <alignment horizontal="center" vertical="center" textRotation="90"/>
    </xf>
    <xf numFmtId="0" fontId="6" fillId="0" borderId="45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6" fillId="0" borderId="39" xfId="0" applyFont="1" applyBorder="1" applyAlignment="1">
      <alignment horizontal="center" vertical="center" textRotation="90"/>
    </xf>
    <xf numFmtId="0" fontId="6" fillId="0" borderId="40" xfId="0" applyFont="1" applyBorder="1" applyAlignment="1">
      <alignment horizontal="center" vertical="center" textRotation="90"/>
    </xf>
    <xf numFmtId="0" fontId="6" fillId="0" borderId="42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46" xfId="0" applyFont="1" applyBorder="1" applyAlignment="1">
      <alignment horizontal="center" textRotation="90" wrapText="1"/>
    </xf>
    <xf numFmtId="0" fontId="4" fillId="0" borderId="47" xfId="0" applyFont="1" applyBorder="1" applyAlignment="1">
      <alignment horizontal="center" textRotation="90" wrapText="1"/>
    </xf>
    <xf numFmtId="0" fontId="4" fillId="0" borderId="48" xfId="0" applyFont="1" applyBorder="1" applyAlignment="1">
      <alignment horizontal="center" textRotation="90" wrapText="1"/>
    </xf>
    <xf numFmtId="0" fontId="4" fillId="0" borderId="27" xfId="0" applyFont="1" applyBorder="1" applyAlignment="1">
      <alignment horizontal="center" textRotation="90" wrapText="1"/>
    </xf>
    <xf numFmtId="0" fontId="4" fillId="0" borderId="22" xfId="0" applyFont="1" applyBorder="1" applyAlignment="1">
      <alignment horizontal="center" textRotation="90" wrapText="1"/>
    </xf>
    <xf numFmtId="0" fontId="4" fillId="0" borderId="28" xfId="0" applyFont="1" applyBorder="1" applyAlignment="1">
      <alignment horizontal="center" textRotation="90" wrapText="1"/>
    </xf>
    <xf numFmtId="0" fontId="7" fillId="10" borderId="19" xfId="0" applyFont="1" applyFill="1" applyBorder="1" applyAlignment="1">
      <alignment horizontal="center" vertical="center" textRotation="90"/>
    </xf>
    <xf numFmtId="0" fontId="7" fillId="11" borderId="19" xfId="0" applyFont="1" applyFill="1" applyBorder="1" applyAlignment="1">
      <alignment horizontal="center" vertical="center" textRotation="90"/>
    </xf>
    <xf numFmtId="0" fontId="7" fillId="10" borderId="23" xfId="0" applyFont="1" applyFill="1" applyBorder="1" applyAlignment="1">
      <alignment horizontal="center" vertical="center" textRotation="90" wrapText="1"/>
    </xf>
    <xf numFmtId="0" fontId="7" fillId="11" borderId="23" xfId="0" applyFont="1" applyFill="1" applyBorder="1" applyAlignment="1">
      <alignment horizontal="center" vertical="center" textRotation="90" wrapText="1"/>
    </xf>
    <xf numFmtId="0" fontId="7" fillId="10" borderId="19" xfId="0" applyFont="1" applyFill="1" applyBorder="1" applyAlignment="1">
      <alignment horizontal="center" vertical="center" textRotation="90" wrapText="1"/>
    </xf>
    <xf numFmtId="0" fontId="7" fillId="11" borderId="19" xfId="0" applyFont="1" applyFill="1" applyBorder="1" applyAlignment="1">
      <alignment horizontal="center" vertical="center" textRotation="90" wrapText="1"/>
    </xf>
    <xf numFmtId="0" fontId="7" fillId="11" borderId="16" xfId="0" applyFont="1" applyFill="1" applyBorder="1" applyAlignment="1">
      <alignment horizontal="center" vertical="center" textRotation="90" wrapText="1"/>
    </xf>
    <xf numFmtId="0" fontId="7" fillId="11" borderId="2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15</xdr:col>
      <xdr:colOff>176461</xdr:colOff>
      <xdr:row>35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DA34DF-08E6-4688-9363-1A4582114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177961" cy="678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Normal="100" workbookViewId="0">
      <selection activeCell="E21" sqref="E21"/>
    </sheetView>
  </sheetViews>
  <sheetFormatPr baseColWidth="10" defaultColWidth="11" defaultRowHeight="14" x14ac:dyDescent="0.2"/>
  <cols>
    <col min="1" max="1" width="27.5" style="102" bestFit="1" customWidth="1"/>
    <col min="2" max="2" width="9.6640625" style="102" bestFit="1" customWidth="1"/>
    <col min="3" max="3" width="8.33203125" style="102" bestFit="1" customWidth="1"/>
    <col min="4" max="4" width="5.6640625" style="102" customWidth="1"/>
    <col min="5" max="5" width="9.6640625" style="102" bestFit="1" customWidth="1"/>
    <col min="6" max="6" width="5.6640625" style="103" customWidth="1"/>
    <col min="7" max="7" width="10.5" style="102" customWidth="1"/>
    <col min="8" max="8" width="8.33203125" style="102" bestFit="1" customWidth="1"/>
    <col min="9" max="9" width="5.6640625" style="103" customWidth="1"/>
    <col min="10" max="10" width="9" style="103" bestFit="1" customWidth="1"/>
    <col min="11" max="11" width="5.6640625" style="103" customWidth="1"/>
    <col min="12" max="12" width="8.5" style="103" bestFit="1" customWidth="1"/>
    <col min="13" max="13" width="5.6640625" style="102" customWidth="1"/>
    <col min="14" max="14" width="7.83203125" style="102" bestFit="1" customWidth="1"/>
    <col min="15" max="15" width="5.6640625" style="102" customWidth="1"/>
    <col min="16" max="16384" width="11" style="102"/>
  </cols>
  <sheetData>
    <row r="1" spans="1:15" ht="28" x14ac:dyDescent="0.2">
      <c r="A1" s="187" t="s">
        <v>192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5" ht="15" thickBot="1" x14ac:dyDescent="0.25"/>
    <row r="3" spans="1:15" ht="19" thickBot="1" x14ac:dyDescent="0.25">
      <c r="A3" s="104" t="s">
        <v>9</v>
      </c>
      <c r="B3" s="105"/>
      <c r="C3" s="106"/>
      <c r="D3" s="107">
        <f>SUM(D12+D14)</f>
        <v>78</v>
      </c>
      <c r="E3" s="183" t="s">
        <v>222</v>
      </c>
      <c r="I3" s="113" t="s">
        <v>189</v>
      </c>
      <c r="J3" s="113" t="s">
        <v>190</v>
      </c>
      <c r="K3" s="113" t="s">
        <v>191</v>
      </c>
      <c r="L3" s="113" t="s">
        <v>190</v>
      </c>
      <c r="M3" s="113" t="s">
        <v>191</v>
      </c>
      <c r="N3" s="113" t="s">
        <v>190</v>
      </c>
      <c r="O3" s="113" t="s">
        <v>191</v>
      </c>
    </row>
    <row r="4" spans="1:15" x14ac:dyDescent="0.2">
      <c r="A4" s="124" t="s">
        <v>153</v>
      </c>
      <c r="B4" s="125"/>
      <c r="C4" s="125" t="s">
        <v>8</v>
      </c>
      <c r="D4" s="165">
        <v>32</v>
      </c>
      <c r="E4" s="102">
        <v>13029</v>
      </c>
      <c r="H4" s="159" t="s">
        <v>29</v>
      </c>
      <c r="I4" s="115">
        <f t="shared" ref="I4:I11" si="0">SUM(K4,M4,O4)</f>
        <v>8</v>
      </c>
      <c r="J4" s="115" t="s">
        <v>148</v>
      </c>
      <c r="K4" s="115">
        <v>5</v>
      </c>
      <c r="L4" s="115" t="s">
        <v>147</v>
      </c>
      <c r="M4" s="115">
        <v>3</v>
      </c>
      <c r="N4" s="116"/>
      <c r="O4" s="116"/>
    </row>
    <row r="5" spans="1:15" x14ac:dyDescent="0.2">
      <c r="A5" s="108" t="s">
        <v>153</v>
      </c>
      <c r="B5" s="109"/>
      <c r="C5" s="109" t="s">
        <v>7</v>
      </c>
      <c r="D5" s="166">
        <v>10</v>
      </c>
      <c r="E5" s="102">
        <v>12136</v>
      </c>
      <c r="H5" s="114" t="s">
        <v>30</v>
      </c>
      <c r="I5" s="117">
        <f t="shared" si="0"/>
        <v>8</v>
      </c>
      <c r="J5" s="117" t="s">
        <v>155</v>
      </c>
      <c r="K5" s="117">
        <v>3</v>
      </c>
      <c r="L5" s="117" t="s">
        <v>149</v>
      </c>
      <c r="M5" s="117">
        <v>4</v>
      </c>
      <c r="N5" s="117" t="s">
        <v>150</v>
      </c>
      <c r="O5" s="117">
        <v>1</v>
      </c>
    </row>
    <row r="6" spans="1:15" x14ac:dyDescent="0.2">
      <c r="A6" s="124" t="s">
        <v>154</v>
      </c>
      <c r="B6" s="125"/>
      <c r="C6" s="125" t="s">
        <v>8</v>
      </c>
      <c r="D6" s="166">
        <v>10</v>
      </c>
      <c r="E6" s="102">
        <v>12623</v>
      </c>
      <c r="H6" s="159" t="s">
        <v>31</v>
      </c>
      <c r="I6" s="115">
        <f t="shared" si="0"/>
        <v>8</v>
      </c>
      <c r="J6" s="115" t="s">
        <v>155</v>
      </c>
      <c r="K6" s="115">
        <v>2</v>
      </c>
      <c r="L6" s="115" t="s">
        <v>156</v>
      </c>
      <c r="M6" s="115">
        <v>6</v>
      </c>
      <c r="N6" s="116"/>
      <c r="O6" s="116"/>
    </row>
    <row r="7" spans="1:15" x14ac:dyDescent="0.2">
      <c r="A7" s="108" t="s">
        <v>154</v>
      </c>
      <c r="B7" s="109"/>
      <c r="C7" s="109" t="s">
        <v>7</v>
      </c>
      <c r="D7" s="166">
        <v>6</v>
      </c>
      <c r="E7" s="102">
        <v>9580</v>
      </c>
      <c r="H7" s="114" t="s">
        <v>47</v>
      </c>
      <c r="I7" s="117">
        <f t="shared" si="0"/>
        <v>8</v>
      </c>
      <c r="J7" s="117" t="s">
        <v>156</v>
      </c>
      <c r="K7" s="117">
        <v>1</v>
      </c>
      <c r="L7" s="117" t="s">
        <v>158</v>
      </c>
      <c r="M7" s="117">
        <v>7</v>
      </c>
      <c r="N7" s="117"/>
      <c r="O7" s="117"/>
    </row>
    <row r="8" spans="1:15" x14ac:dyDescent="0.15">
      <c r="A8" s="124" t="s">
        <v>0</v>
      </c>
      <c r="B8" s="125"/>
      <c r="C8" s="125" t="s">
        <v>8</v>
      </c>
      <c r="D8" s="166">
        <v>5</v>
      </c>
      <c r="E8" s="102">
        <v>11165</v>
      </c>
      <c r="G8" s="112"/>
      <c r="H8" s="159" t="s">
        <v>49</v>
      </c>
      <c r="I8" s="115">
        <f t="shared" si="0"/>
        <v>8</v>
      </c>
      <c r="J8" s="115" t="s">
        <v>157</v>
      </c>
      <c r="K8" s="115">
        <v>8</v>
      </c>
      <c r="L8" s="115"/>
      <c r="M8" s="115"/>
      <c r="N8" s="116"/>
      <c r="O8" s="116"/>
    </row>
    <row r="9" spans="1:15" x14ac:dyDescent="0.15">
      <c r="A9" s="108" t="s">
        <v>0</v>
      </c>
      <c r="B9" s="109"/>
      <c r="C9" s="109" t="s">
        <v>7</v>
      </c>
      <c r="D9" s="166">
        <v>2</v>
      </c>
      <c r="E9" s="102">
        <v>13867</v>
      </c>
      <c r="G9" s="112"/>
      <c r="H9" s="114" t="s">
        <v>52</v>
      </c>
      <c r="I9" s="117">
        <f t="shared" si="0"/>
        <v>8</v>
      </c>
      <c r="J9" s="117" t="s">
        <v>158</v>
      </c>
      <c r="K9" s="117">
        <v>8</v>
      </c>
      <c r="L9" s="117"/>
      <c r="M9" s="117"/>
      <c r="N9" s="117"/>
      <c r="O9" s="117"/>
    </row>
    <row r="10" spans="1:15" x14ac:dyDescent="0.15">
      <c r="A10" s="124" t="s">
        <v>1</v>
      </c>
      <c r="B10" s="125"/>
      <c r="C10" s="125" t="s">
        <v>8</v>
      </c>
      <c r="D10" s="166">
        <v>3</v>
      </c>
      <c r="E10" s="102">
        <v>7147</v>
      </c>
      <c r="G10" s="112"/>
      <c r="H10" s="159" t="s">
        <v>53</v>
      </c>
      <c r="I10" s="115">
        <f t="shared" si="0"/>
        <v>8</v>
      </c>
      <c r="J10" s="115" t="s">
        <v>158</v>
      </c>
      <c r="K10" s="115">
        <v>8</v>
      </c>
      <c r="L10" s="115"/>
      <c r="M10" s="115"/>
      <c r="N10" s="116"/>
      <c r="O10" s="116"/>
    </row>
    <row r="11" spans="1:15" x14ac:dyDescent="0.15">
      <c r="A11" s="108" t="s">
        <v>12</v>
      </c>
      <c r="B11" s="109"/>
      <c r="C11" s="109" t="s">
        <v>7</v>
      </c>
      <c r="D11" s="166">
        <v>4</v>
      </c>
      <c r="E11" s="102">
        <v>5362</v>
      </c>
      <c r="G11" s="112"/>
      <c r="H11" s="114" t="s">
        <v>55</v>
      </c>
      <c r="I11" s="117">
        <f t="shared" si="0"/>
        <v>8</v>
      </c>
      <c r="J11" s="117" t="s">
        <v>158</v>
      </c>
      <c r="K11" s="117">
        <v>8</v>
      </c>
      <c r="L11" s="117"/>
      <c r="M11" s="117"/>
      <c r="N11" s="117"/>
      <c r="O11" s="117"/>
    </row>
    <row r="12" spans="1:15" x14ac:dyDescent="0.15">
      <c r="A12" s="126"/>
      <c r="B12" s="127" t="s">
        <v>3</v>
      </c>
      <c r="C12" s="127"/>
      <c r="D12" s="118">
        <f>SUM(D4:D11)</f>
        <v>72</v>
      </c>
      <c r="G12" s="112"/>
      <c r="H12" s="159" t="s">
        <v>151</v>
      </c>
      <c r="I12" s="115">
        <f>SUM(K12,M12)</f>
        <v>8</v>
      </c>
      <c r="J12" s="115" t="s">
        <v>158</v>
      </c>
      <c r="K12" s="115">
        <v>8</v>
      </c>
      <c r="L12" s="115"/>
      <c r="M12" s="115"/>
      <c r="N12" s="116"/>
      <c r="O12" s="116"/>
    </row>
    <row r="13" spans="1:15" ht="15" thickBot="1" x14ac:dyDescent="0.2">
      <c r="A13" s="128"/>
      <c r="B13" s="129" t="s">
        <v>13</v>
      </c>
      <c r="C13" s="129" t="s">
        <v>10</v>
      </c>
      <c r="D13" s="121">
        <f>ROUNDUP((D12/D17),0)</f>
        <v>9</v>
      </c>
      <c r="G13" s="112"/>
      <c r="H13" s="114" t="s">
        <v>152</v>
      </c>
      <c r="I13" s="117">
        <f>SUM(K13,M13)</f>
        <v>6</v>
      </c>
      <c r="J13" s="117" t="s">
        <v>11</v>
      </c>
      <c r="K13" s="117">
        <v>6</v>
      </c>
      <c r="L13" s="117"/>
      <c r="M13" s="117"/>
      <c r="N13" s="117"/>
      <c r="O13" s="117"/>
    </row>
    <row r="14" spans="1:15" ht="15" thickBot="1" x14ac:dyDescent="0.2">
      <c r="A14" s="119" t="s">
        <v>193</v>
      </c>
      <c r="B14" s="120"/>
      <c r="C14" s="120" t="s">
        <v>11</v>
      </c>
      <c r="D14" s="121">
        <f>SUM(F14:F17)</f>
        <v>6</v>
      </c>
      <c r="E14" s="102" t="s">
        <v>169</v>
      </c>
      <c r="F14" s="167">
        <v>3</v>
      </c>
      <c r="G14" s="112"/>
      <c r="I14" s="102"/>
      <c r="J14" s="102"/>
      <c r="K14" s="102"/>
      <c r="L14" s="102"/>
    </row>
    <row r="15" spans="1:15" ht="15" thickBot="1" x14ac:dyDescent="0.2">
      <c r="A15" s="128"/>
      <c r="B15" s="129" t="s">
        <v>13</v>
      </c>
      <c r="C15" s="129" t="s">
        <v>11</v>
      </c>
      <c r="D15" s="121">
        <f>ROUNDUP((D14/D17),0)</f>
        <v>1</v>
      </c>
      <c r="E15" s="102" t="s">
        <v>170</v>
      </c>
      <c r="F15" s="167">
        <v>2</v>
      </c>
      <c r="G15" s="112"/>
      <c r="I15" s="102"/>
      <c r="J15" s="102"/>
      <c r="K15" s="102"/>
      <c r="L15" s="102"/>
    </row>
    <row r="16" spans="1:15" x14ac:dyDescent="0.15">
      <c r="E16" s="102" t="s">
        <v>171</v>
      </c>
      <c r="F16" s="167">
        <v>1</v>
      </c>
      <c r="G16" s="112"/>
      <c r="I16" s="102"/>
      <c r="J16" s="102"/>
      <c r="K16" s="102"/>
      <c r="L16" s="102"/>
    </row>
    <row r="17" spans="1:12" x14ac:dyDescent="0.15">
      <c r="A17" s="186" t="s">
        <v>217</v>
      </c>
      <c r="D17" s="167">
        <v>8</v>
      </c>
      <c r="E17" s="183" t="s">
        <v>216</v>
      </c>
      <c r="F17" s="167">
        <v>0</v>
      </c>
      <c r="G17" s="112"/>
      <c r="I17" s="102"/>
      <c r="J17" s="102"/>
      <c r="K17" s="102"/>
      <c r="L17" s="102"/>
    </row>
    <row r="18" spans="1:12" x14ac:dyDescent="0.15">
      <c r="G18" s="112"/>
      <c r="I18" s="102"/>
      <c r="J18" s="102"/>
      <c r="K18" s="102"/>
      <c r="L18" s="102"/>
    </row>
    <row r="19" spans="1:12" x14ac:dyDescent="0.15">
      <c r="A19" s="112"/>
      <c r="B19" s="112"/>
      <c r="C19" s="112"/>
      <c r="D19" s="112"/>
      <c r="E19" s="112"/>
      <c r="F19" s="122"/>
    </row>
    <row r="20" spans="1:12" x14ac:dyDescent="0.2">
      <c r="F20" s="102"/>
    </row>
  </sheetData>
  <mergeCells count="1">
    <mergeCell ref="A1:O1"/>
  </mergeCells>
  <phoneticPr fontId="8" type="noConversion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1"/>
  <sheetViews>
    <sheetView topLeftCell="A51" zoomScaleNormal="100" workbookViewId="0">
      <selection activeCell="J9" sqref="J9"/>
    </sheetView>
  </sheetViews>
  <sheetFormatPr baseColWidth="10" defaultColWidth="11" defaultRowHeight="13.25" customHeight="1" x14ac:dyDescent="0.2"/>
  <cols>
    <col min="1" max="1" width="53.6640625" style="2" bestFit="1" customWidth="1"/>
    <col min="2" max="2" width="6.33203125" style="9" bestFit="1" customWidth="1"/>
    <col min="3" max="3" width="5.6640625" style="9" bestFit="1" customWidth="1"/>
    <col min="4" max="4" width="6.5" style="9" bestFit="1" customWidth="1"/>
    <col min="5" max="7" width="10.33203125" style="2" bestFit="1" customWidth="1"/>
    <col min="8" max="8" width="3.33203125" style="2" customWidth="1"/>
    <col min="9" max="9" width="13" style="2" bestFit="1" customWidth="1"/>
    <col min="10" max="10" width="7.6640625" style="2" bestFit="1" customWidth="1"/>
    <col min="11" max="11" width="2.83203125" style="2" customWidth="1"/>
    <col min="12" max="12" width="6.33203125" style="2" customWidth="1"/>
    <col min="13" max="13" width="38.5" style="2" bestFit="1" customWidth="1"/>
    <col min="14" max="16384" width="11" style="2"/>
  </cols>
  <sheetData>
    <row r="1" spans="1:13" ht="13.25" customHeight="1" x14ac:dyDescent="0.2">
      <c r="B1" s="202" t="s">
        <v>26</v>
      </c>
      <c r="C1" s="202"/>
      <c r="D1" s="202" t="s">
        <v>25</v>
      </c>
      <c r="E1" s="202" t="s">
        <v>104</v>
      </c>
      <c r="F1" s="202" t="s">
        <v>105</v>
      </c>
      <c r="G1" s="202" t="s">
        <v>106</v>
      </c>
    </row>
    <row r="2" spans="1:13" ht="13.25" customHeight="1" thickBot="1" x14ac:dyDescent="0.25">
      <c r="A2" s="15" t="s">
        <v>126</v>
      </c>
      <c r="B2" s="23" t="s">
        <v>21</v>
      </c>
      <c r="C2" s="23" t="s">
        <v>22</v>
      </c>
      <c r="D2" s="203"/>
      <c r="E2" s="203"/>
      <c r="F2" s="203"/>
      <c r="G2" s="203"/>
      <c r="J2" s="1" t="s">
        <v>172</v>
      </c>
    </row>
    <row r="3" spans="1:13" ht="13.25" customHeight="1" x14ac:dyDescent="0.2">
      <c r="A3" s="24" t="s">
        <v>56</v>
      </c>
      <c r="B3" s="25">
        <v>0.3125</v>
      </c>
      <c r="C3" s="65">
        <f>B3+D3</f>
        <v>0.32291666666666669</v>
      </c>
      <c r="D3" s="25">
        <v>1.0416666666666666E-2</v>
      </c>
      <c r="E3" s="27" t="s">
        <v>61</v>
      </c>
      <c r="F3" s="28" t="s">
        <v>103</v>
      </c>
      <c r="G3" s="29"/>
      <c r="I3" s="1" t="s">
        <v>173</v>
      </c>
      <c r="J3" s="184">
        <f>3*NB_ligne</f>
        <v>24</v>
      </c>
      <c r="L3" s="144"/>
      <c r="M3" s="102" t="s">
        <v>23</v>
      </c>
    </row>
    <row r="4" spans="1:13" ht="13.25" customHeight="1" x14ac:dyDescent="0.2">
      <c r="A4" s="30" t="s">
        <v>57</v>
      </c>
      <c r="B4" s="66">
        <f>$B$3</f>
        <v>0.3125</v>
      </c>
      <c r="C4" s="66">
        <f t="shared" ref="C4:C9" si="0">B4+D4</f>
        <v>0.32291666666666669</v>
      </c>
      <c r="D4" s="19">
        <v>1.0416666666666666E-2</v>
      </c>
      <c r="E4" s="18" t="s">
        <v>59</v>
      </c>
      <c r="F4" s="18" t="s">
        <v>60</v>
      </c>
      <c r="G4" s="31"/>
      <c r="I4" s="1" t="s">
        <v>176</v>
      </c>
      <c r="J4" s="184">
        <f>6*NB_ligne</f>
        <v>48</v>
      </c>
      <c r="L4" s="110"/>
      <c r="M4" s="102" t="s">
        <v>17</v>
      </c>
    </row>
    <row r="5" spans="1:13" ht="13.25" customHeight="1" x14ac:dyDescent="0.2">
      <c r="A5" s="30" t="s">
        <v>58</v>
      </c>
      <c r="B5" s="66">
        <f t="shared" ref="B5:B8" si="1">$B$3</f>
        <v>0.3125</v>
      </c>
      <c r="C5" s="66">
        <f t="shared" si="0"/>
        <v>0.33333333333333331</v>
      </c>
      <c r="D5" s="19">
        <v>2.0833333333333332E-2</v>
      </c>
      <c r="E5" s="21" t="s">
        <v>107</v>
      </c>
      <c r="F5" s="21" t="s">
        <v>108</v>
      </c>
      <c r="G5" s="31"/>
      <c r="I5" s="1" t="s">
        <v>174</v>
      </c>
      <c r="J5" s="184">
        <f>NB_compet</f>
        <v>78</v>
      </c>
      <c r="L5" s="102"/>
      <c r="M5" s="111" t="s">
        <v>24</v>
      </c>
    </row>
    <row r="6" spans="1:13" ht="13.25" customHeight="1" x14ac:dyDescent="0.2">
      <c r="A6" s="30" t="s">
        <v>33</v>
      </c>
      <c r="B6" s="66">
        <f t="shared" si="1"/>
        <v>0.3125</v>
      </c>
      <c r="C6" s="66">
        <f t="shared" si="0"/>
        <v>0.33333333333333331</v>
      </c>
      <c r="D6" s="19">
        <v>2.0833333333333332E-2</v>
      </c>
      <c r="E6" s="21" t="s">
        <v>109</v>
      </c>
      <c r="F6" s="18"/>
      <c r="G6" s="31"/>
      <c r="I6" s="1" t="s">
        <v>175</v>
      </c>
      <c r="J6" s="184">
        <f>NB_compet</f>
        <v>78</v>
      </c>
    </row>
    <row r="7" spans="1:13" ht="13.25" customHeight="1" x14ac:dyDescent="0.2">
      <c r="A7" s="30" t="s">
        <v>32</v>
      </c>
      <c r="B7" s="66">
        <f t="shared" si="1"/>
        <v>0.3125</v>
      </c>
      <c r="C7" s="66">
        <f t="shared" si="0"/>
        <v>0.33333333333333331</v>
      </c>
      <c r="D7" s="19">
        <v>2.0833333333333332E-2</v>
      </c>
      <c r="E7" s="21" t="s">
        <v>110</v>
      </c>
      <c r="F7" s="18"/>
      <c r="G7" s="31"/>
      <c r="I7" s="1" t="s">
        <v>177</v>
      </c>
      <c r="J7" s="184">
        <f>SuperBi!C104*NB_ligne</f>
        <v>152</v>
      </c>
    </row>
    <row r="8" spans="1:13" ht="13.25" customHeight="1" x14ac:dyDescent="0.2">
      <c r="A8" s="30" t="s">
        <v>34</v>
      </c>
      <c r="B8" s="66">
        <f t="shared" si="1"/>
        <v>0.3125</v>
      </c>
      <c r="C8" s="66">
        <f t="shared" si="0"/>
        <v>0.33333333333333331</v>
      </c>
      <c r="D8" s="19">
        <v>2.0833333333333332E-2</v>
      </c>
      <c r="E8" s="18" t="s">
        <v>62</v>
      </c>
      <c r="F8" s="18" t="s">
        <v>63</v>
      </c>
      <c r="G8" s="31"/>
      <c r="I8" s="1" t="s">
        <v>101</v>
      </c>
      <c r="J8" s="184">
        <f>Relais!C20*NB_ligne</f>
        <v>16</v>
      </c>
    </row>
    <row r="9" spans="1:13" ht="13.25" customHeight="1" x14ac:dyDescent="0.2">
      <c r="A9" s="30" t="s">
        <v>35</v>
      </c>
      <c r="B9" s="66">
        <f>C5</f>
        <v>0.33333333333333331</v>
      </c>
      <c r="C9" s="66">
        <f t="shared" si="0"/>
        <v>0.34375</v>
      </c>
      <c r="D9" s="19">
        <v>1.0416666666666666E-2</v>
      </c>
      <c r="E9" s="18" t="s">
        <v>62</v>
      </c>
      <c r="F9" s="18" t="s">
        <v>63</v>
      </c>
      <c r="G9" s="31"/>
      <c r="I9" s="1"/>
      <c r="J9" s="184">
        <f>SUM(J3:J8)</f>
        <v>396</v>
      </c>
    </row>
    <row r="10" spans="1:13" ht="13.25" customHeight="1" x14ac:dyDescent="0.2">
      <c r="A10" s="30"/>
      <c r="B10" s="20"/>
      <c r="C10" s="20"/>
      <c r="D10" s="20"/>
      <c r="E10" s="18"/>
      <c r="F10" s="18"/>
      <c r="G10" s="31"/>
      <c r="I10" s="1" t="s">
        <v>178</v>
      </c>
      <c r="J10" s="184">
        <f>SUM(J3,J5,J6,J7,J8)</f>
        <v>348</v>
      </c>
    </row>
    <row r="11" spans="1:13" ht="13.25" customHeight="1" thickBot="1" x14ac:dyDescent="0.25">
      <c r="A11" s="32" t="s">
        <v>111</v>
      </c>
      <c r="B11" s="33">
        <v>0.33333333333333331</v>
      </c>
      <c r="C11" s="67">
        <f>B11+D11</f>
        <v>0.36805555555555552</v>
      </c>
      <c r="D11" s="33">
        <v>3.4722222222222224E-2</v>
      </c>
      <c r="E11" s="35" t="s">
        <v>36</v>
      </c>
      <c r="F11" s="36" t="s">
        <v>112</v>
      </c>
      <c r="G11" s="37" t="s">
        <v>113</v>
      </c>
    </row>
    <row r="12" spans="1:13" ht="13.25" customHeight="1" thickBot="1" x14ac:dyDescent="0.25">
      <c r="A12" s="3" t="s">
        <v>43</v>
      </c>
      <c r="D12" s="68">
        <f>B13-C11</f>
        <v>6.9444444444444753E-3</v>
      </c>
    </row>
    <row r="13" spans="1:13" ht="13.25" customHeight="1" x14ac:dyDescent="0.2">
      <c r="A13" s="38" t="s">
        <v>20</v>
      </c>
      <c r="B13" s="25">
        <v>0.375</v>
      </c>
      <c r="C13" s="65">
        <f>B13+D13</f>
        <v>0.39583333333333331</v>
      </c>
      <c r="D13" s="39">
        <v>2.0833333333333332E-2</v>
      </c>
    </row>
    <row r="14" spans="1:13" s="7" customFormat="1" ht="13.25" customHeight="1" x14ac:dyDescent="0.2">
      <c r="A14" s="40"/>
      <c r="B14" s="22"/>
      <c r="C14" s="22"/>
      <c r="D14" s="41"/>
    </row>
    <row r="15" spans="1:13" ht="13.25" customHeight="1" x14ac:dyDescent="0.2">
      <c r="A15" s="168" t="s">
        <v>95</v>
      </c>
      <c r="B15" s="19">
        <v>0.75</v>
      </c>
      <c r="C15" s="66">
        <f>B15+D15</f>
        <v>0.76736111111111116</v>
      </c>
      <c r="D15" s="43">
        <v>1.7361111111111112E-2</v>
      </c>
    </row>
    <row r="16" spans="1:13" ht="13.25" customHeight="1" x14ac:dyDescent="0.2">
      <c r="A16" s="30"/>
      <c r="B16" s="20"/>
      <c r="C16" s="20"/>
      <c r="D16" s="44"/>
    </row>
    <row r="17" spans="1:4" ht="13.25" customHeight="1" x14ac:dyDescent="0.2">
      <c r="A17" s="168" t="s">
        <v>96</v>
      </c>
      <c r="B17" s="66">
        <f>C15</f>
        <v>0.76736111111111116</v>
      </c>
      <c r="C17" s="66">
        <f>B17+D17</f>
        <v>0.78472222222222232</v>
      </c>
      <c r="D17" s="43">
        <v>1.7361111111111112E-2</v>
      </c>
    </row>
    <row r="18" spans="1:4" ht="13.25" customHeight="1" x14ac:dyDescent="0.2">
      <c r="A18" s="42"/>
      <c r="B18" s="22"/>
      <c r="C18" s="22"/>
      <c r="D18" s="41"/>
    </row>
    <row r="19" spans="1:4" ht="13.25" customHeight="1" x14ac:dyDescent="0.2">
      <c r="A19" s="168" t="s">
        <v>179</v>
      </c>
      <c r="B19" s="66">
        <f>C17</f>
        <v>0.78472222222222232</v>
      </c>
      <c r="C19" s="66">
        <f>B19+D19</f>
        <v>0.79166666666666674</v>
      </c>
      <c r="D19" s="43">
        <v>6.9444444444444441E-3</v>
      </c>
    </row>
    <row r="20" spans="1:4" ht="13.25" customHeight="1" x14ac:dyDescent="0.2">
      <c r="A20" s="30"/>
      <c r="B20" s="20"/>
      <c r="C20" s="20"/>
      <c r="D20" s="44"/>
    </row>
    <row r="21" spans="1:4" ht="13.25" customHeight="1" x14ac:dyDescent="0.2">
      <c r="A21" s="168" t="s">
        <v>168</v>
      </c>
      <c r="B21" s="66">
        <f>C19</f>
        <v>0.79166666666666674</v>
      </c>
      <c r="C21" s="66">
        <f>B21+D21</f>
        <v>0.83333333333333337</v>
      </c>
      <c r="D21" s="43">
        <v>4.1666666666666664E-2</v>
      </c>
    </row>
    <row r="22" spans="1:4" ht="13.25" customHeight="1" x14ac:dyDescent="0.2">
      <c r="A22" s="30"/>
      <c r="B22" s="20"/>
      <c r="C22" s="20"/>
      <c r="D22" s="44"/>
    </row>
    <row r="23" spans="1:4" ht="13.25" customHeight="1" x14ac:dyDescent="0.2">
      <c r="A23" s="163" t="s">
        <v>97</v>
      </c>
      <c r="B23" s="19">
        <v>0.5625</v>
      </c>
      <c r="C23" s="66">
        <f>B23+D23</f>
        <v>0.57986111111111116</v>
      </c>
      <c r="D23" s="43">
        <v>1.7361111111111112E-2</v>
      </c>
    </row>
    <row r="24" spans="1:4" ht="13.25" customHeight="1" x14ac:dyDescent="0.2">
      <c r="A24" s="30"/>
      <c r="B24" s="20"/>
      <c r="C24" s="20"/>
      <c r="D24" s="44"/>
    </row>
    <row r="25" spans="1:4" ht="13.25" customHeight="1" thickBot="1" x14ac:dyDescent="0.25">
      <c r="A25" s="164" t="s">
        <v>167</v>
      </c>
      <c r="B25" s="67">
        <f>C23</f>
        <v>0.57986111111111116</v>
      </c>
      <c r="C25" s="67">
        <f>B25+D25</f>
        <v>0.58402777777777781</v>
      </c>
      <c r="D25" s="45">
        <v>4.1666666666666666E-3</v>
      </c>
    </row>
    <row r="27" spans="1:4" ht="13.25" customHeight="1" x14ac:dyDescent="0.2">
      <c r="A27" s="15" t="s">
        <v>120</v>
      </c>
    </row>
    <row r="28" spans="1:4" ht="13.25" customHeight="1" thickBot="1" x14ac:dyDescent="0.25">
      <c r="A28" s="46" t="s">
        <v>133</v>
      </c>
      <c r="B28" s="10">
        <v>6.9444444444444441E-3</v>
      </c>
      <c r="C28" s="13"/>
      <c r="D28" s="13"/>
    </row>
    <row r="29" spans="1:4" ht="13.25" customHeight="1" x14ac:dyDescent="0.2">
      <c r="A29" s="38" t="s">
        <v>115</v>
      </c>
      <c r="B29" s="26"/>
      <c r="C29" s="26"/>
      <c r="D29" s="47"/>
    </row>
    <row r="30" spans="1:4" ht="13.25" customHeight="1" x14ac:dyDescent="0.2">
      <c r="A30" s="48" t="s">
        <v>118</v>
      </c>
      <c r="B30" s="73">
        <f>Precision!D41+$B$28</f>
        <v>0.47777777777777752</v>
      </c>
      <c r="C30" s="66">
        <f>B30+D30</f>
        <v>0.50902777777777752</v>
      </c>
      <c r="D30" s="43">
        <v>3.125E-2</v>
      </c>
    </row>
    <row r="31" spans="1:4" ht="13.25" customHeight="1" x14ac:dyDescent="0.2">
      <c r="A31" s="42" t="s">
        <v>116</v>
      </c>
      <c r="B31" s="20"/>
      <c r="C31" s="20"/>
      <c r="D31" s="44"/>
    </row>
    <row r="32" spans="1:4" ht="13.25" customHeight="1" x14ac:dyDescent="0.2">
      <c r="A32" s="48" t="s">
        <v>119</v>
      </c>
      <c r="B32" s="73">
        <f>Precision!D71+Installation!B28</f>
        <v>0.51944444444444404</v>
      </c>
      <c r="C32" s="66">
        <f>B32+D32</f>
        <v>0.55069444444444404</v>
      </c>
      <c r="D32" s="69">
        <f>D30</f>
        <v>3.125E-2</v>
      </c>
    </row>
    <row r="33" spans="1:6" ht="13.25" customHeight="1" x14ac:dyDescent="0.2">
      <c r="A33" s="42" t="s">
        <v>117</v>
      </c>
      <c r="B33" s="20"/>
      <c r="C33" s="20"/>
      <c r="D33" s="44"/>
    </row>
    <row r="34" spans="1:6" ht="13.25" customHeight="1" thickBot="1" x14ac:dyDescent="0.25">
      <c r="A34" s="101" t="s">
        <v>180</v>
      </c>
      <c r="B34" s="78">
        <f>Precision!D100+Installation!B28</f>
        <v>0.56111111111111056</v>
      </c>
      <c r="C34" s="67">
        <f>B34+D34</f>
        <v>0.59236111111111056</v>
      </c>
      <c r="D34" s="70">
        <f>D30</f>
        <v>3.125E-2</v>
      </c>
    </row>
    <row r="36" spans="1:6" ht="13.25" customHeight="1" thickBot="1" x14ac:dyDescent="0.25">
      <c r="A36" s="15" t="s">
        <v>121</v>
      </c>
      <c r="B36" s="13"/>
      <c r="C36" s="13"/>
      <c r="D36" s="13"/>
    </row>
    <row r="37" spans="1:6" ht="13.25" customHeight="1" x14ac:dyDescent="0.2">
      <c r="A37" s="50" t="s">
        <v>132</v>
      </c>
      <c r="B37" s="204">
        <v>0.85416666666666663</v>
      </c>
    </row>
    <row r="38" spans="1:6" ht="13.25" customHeight="1" x14ac:dyDescent="0.2">
      <c r="A38" s="51" t="s">
        <v>122</v>
      </c>
      <c r="B38" s="204"/>
    </row>
    <row r="39" spans="1:6" ht="13.25" customHeight="1" thickBot="1" x14ac:dyDescent="0.25">
      <c r="A39" s="52" t="s">
        <v>123</v>
      </c>
      <c r="B39" s="204"/>
    </row>
    <row r="41" spans="1:6" ht="13.25" customHeight="1" thickBot="1" x14ac:dyDescent="0.25">
      <c r="A41" s="15" t="s">
        <v>124</v>
      </c>
      <c r="B41" s="13"/>
      <c r="C41" s="13"/>
      <c r="D41" s="13"/>
    </row>
    <row r="42" spans="1:6" ht="13.25" customHeight="1" x14ac:dyDescent="0.2">
      <c r="A42" s="38" t="s">
        <v>115</v>
      </c>
      <c r="B42" s="26"/>
      <c r="C42" s="26"/>
      <c r="D42" s="47"/>
    </row>
    <row r="43" spans="1:6" ht="15" x14ac:dyDescent="0.2">
      <c r="A43" s="54" t="s">
        <v>142</v>
      </c>
      <c r="B43" s="73">
        <f>C25+B28</f>
        <v>0.59097222222222223</v>
      </c>
      <c r="C43" s="66">
        <f>B43+D43</f>
        <v>0.60138888888888886</v>
      </c>
      <c r="D43" s="43">
        <v>1.0416666666666666E-2</v>
      </c>
      <c r="F43" s="96"/>
    </row>
    <row r="44" spans="1:6" ht="13.25" customHeight="1" x14ac:dyDescent="0.2">
      <c r="A44" s="42" t="s">
        <v>116</v>
      </c>
      <c r="B44" s="20"/>
      <c r="C44" s="20"/>
      <c r="D44" s="44"/>
    </row>
    <row r="45" spans="1:6" ht="13.25" customHeight="1" x14ac:dyDescent="0.2">
      <c r="A45" s="54" t="s">
        <v>134</v>
      </c>
      <c r="B45" s="73">
        <f>C43</f>
        <v>0.60138888888888886</v>
      </c>
      <c r="C45" s="66">
        <f>B45+D45</f>
        <v>0.63263888888888886</v>
      </c>
      <c r="D45" s="43">
        <v>3.125E-2</v>
      </c>
      <c r="E45" s="53"/>
    </row>
    <row r="46" spans="1:6" ht="13.25" customHeight="1" x14ac:dyDescent="0.2">
      <c r="A46" s="42" t="s">
        <v>117</v>
      </c>
      <c r="B46" s="20"/>
      <c r="C46" s="20"/>
      <c r="D46" s="44"/>
    </row>
    <row r="47" spans="1:6" ht="13.25" customHeight="1" thickBot="1" x14ac:dyDescent="0.25">
      <c r="A47" s="32" t="s">
        <v>128</v>
      </c>
      <c r="B47" s="78">
        <f>C45+B28</f>
        <v>0.63958333333333328</v>
      </c>
      <c r="C47" s="67">
        <f>B47+D47</f>
        <v>0.67083333333333328</v>
      </c>
      <c r="D47" s="70">
        <f>D45</f>
        <v>3.125E-2</v>
      </c>
    </row>
    <row r="48" spans="1:6" ht="13.25" customHeight="1" thickBot="1" x14ac:dyDescent="0.25"/>
    <row r="49" spans="1:5" ht="13.25" customHeight="1" x14ac:dyDescent="0.2">
      <c r="A49" s="55" t="s">
        <v>130</v>
      </c>
      <c r="B49" s="145">
        <v>0.61458333333333337</v>
      </c>
    </row>
    <row r="50" spans="1:5" ht="13.25" customHeight="1" x14ac:dyDescent="0.2">
      <c r="A50" s="56" t="s">
        <v>131</v>
      </c>
      <c r="B50" s="146">
        <v>0.62152777777777779</v>
      </c>
      <c r="C50" s="14"/>
      <c r="D50" s="14"/>
    </row>
    <row r="51" spans="1:5" ht="13.25" customHeight="1" thickBot="1" x14ac:dyDescent="0.25">
      <c r="A51" s="57" t="s">
        <v>114</v>
      </c>
      <c r="B51" s="147">
        <v>0.64583333333333337</v>
      </c>
    </row>
    <row r="53" spans="1:5" ht="13.25" customHeight="1" thickBot="1" x14ac:dyDescent="0.25">
      <c r="A53" s="15" t="s">
        <v>125</v>
      </c>
    </row>
    <row r="54" spans="1:5" ht="13.25" customHeight="1" x14ac:dyDescent="0.2">
      <c r="A54" s="58" t="s">
        <v>127</v>
      </c>
      <c r="B54" s="161">
        <f>C25+B28</f>
        <v>0.59097222222222223</v>
      </c>
    </row>
    <row r="55" spans="1:5" ht="13.25" customHeight="1" thickBot="1" x14ac:dyDescent="0.25">
      <c r="A55" s="160" t="s">
        <v>204</v>
      </c>
      <c r="B55" s="162">
        <f>C45+B28</f>
        <v>0.63958333333333328</v>
      </c>
    </row>
    <row r="58" spans="1:5" ht="13.25" customHeight="1" thickBot="1" x14ac:dyDescent="0.25">
      <c r="A58" s="200" t="s">
        <v>5</v>
      </c>
      <c r="B58" s="201"/>
      <c r="C58" s="201"/>
      <c r="D58" s="201"/>
      <c r="E58" s="201"/>
    </row>
    <row r="59" spans="1:5" ht="13.25" customHeight="1" x14ac:dyDescent="0.2">
      <c r="A59" s="152"/>
      <c r="B59" s="142" t="s">
        <v>21</v>
      </c>
      <c r="C59" s="142" t="s">
        <v>22</v>
      </c>
      <c r="D59" s="169" t="s">
        <v>207</v>
      </c>
      <c r="E59" s="142" t="s">
        <v>6</v>
      </c>
    </row>
    <row r="60" spans="1:5" ht="13.25" customHeight="1" x14ac:dyDescent="0.2">
      <c r="A60" s="195" t="s">
        <v>198</v>
      </c>
      <c r="B60" s="196"/>
      <c r="C60" s="196"/>
      <c r="D60" s="196"/>
      <c r="E60" s="197"/>
    </row>
    <row r="61" spans="1:5" ht="13.25" customHeight="1" x14ac:dyDescent="0.2">
      <c r="A61" s="132" t="s">
        <v>19</v>
      </c>
      <c r="B61" s="150">
        <f>B3</f>
        <v>0.3125</v>
      </c>
      <c r="C61" s="151">
        <f>C9</f>
        <v>0.34375</v>
      </c>
      <c r="D61" s="133"/>
      <c r="E61" s="130"/>
    </row>
    <row r="62" spans="1:5" ht="13.25" customHeight="1" x14ac:dyDescent="0.2">
      <c r="A62" s="132" t="s">
        <v>201</v>
      </c>
      <c r="B62" s="150">
        <f>B11</f>
        <v>0.33333333333333331</v>
      </c>
      <c r="C62" s="151">
        <f>C11</f>
        <v>0.36805555555555552</v>
      </c>
      <c r="D62" s="133"/>
      <c r="E62" s="130"/>
    </row>
    <row r="63" spans="1:5" ht="13.25" customHeight="1" x14ac:dyDescent="0.2">
      <c r="A63" s="132" t="s">
        <v>20</v>
      </c>
      <c r="B63" s="150">
        <f>B13</f>
        <v>0.375</v>
      </c>
      <c r="C63" s="151">
        <f>C13</f>
        <v>0.39583333333333331</v>
      </c>
      <c r="D63" s="133"/>
      <c r="E63" s="130"/>
    </row>
    <row r="64" spans="1:5" ht="13.25" customHeight="1" x14ac:dyDescent="0.2">
      <c r="A64" s="134" t="s">
        <v>2</v>
      </c>
      <c r="B64" s="148">
        <f>Precision!C3</f>
        <v>0.41319444444444442</v>
      </c>
      <c r="C64" s="131">
        <f>Precision!D91</f>
        <v>0.5402777777777773</v>
      </c>
      <c r="D64" s="199">
        <f>C65-B64</f>
        <v>0.14097222222222172</v>
      </c>
      <c r="E64" s="198">
        <f>B15</f>
        <v>0.75</v>
      </c>
    </row>
    <row r="65" spans="1:6" ht="13.25" customHeight="1" x14ac:dyDescent="0.2">
      <c r="A65" s="134" t="s">
        <v>14</v>
      </c>
      <c r="B65" s="148">
        <f>Precision!C95</f>
        <v>0.54166666666666619</v>
      </c>
      <c r="C65" s="131">
        <f>Precision!D100</f>
        <v>0.55416666666666614</v>
      </c>
      <c r="D65" s="199"/>
      <c r="E65" s="198"/>
    </row>
    <row r="66" spans="1:6" ht="13.25" customHeight="1" x14ac:dyDescent="0.2">
      <c r="A66" s="135" t="s">
        <v>206</v>
      </c>
      <c r="B66" s="150">
        <f>B30</f>
        <v>0.47777777777777752</v>
      </c>
      <c r="C66" s="151">
        <f>C34</f>
        <v>0.59236111111111056</v>
      </c>
      <c r="D66" s="136">
        <f>C66-B66</f>
        <v>0.11458333333333304</v>
      </c>
      <c r="E66" s="130"/>
    </row>
    <row r="67" spans="1:6" ht="13.25" customHeight="1" x14ac:dyDescent="0.2">
      <c r="A67" s="195" t="s">
        <v>199</v>
      </c>
      <c r="B67" s="196"/>
      <c r="C67" s="196"/>
      <c r="D67" s="196"/>
      <c r="E67" s="197"/>
    </row>
    <row r="68" spans="1:6" ht="13.25" customHeight="1" x14ac:dyDescent="0.2">
      <c r="A68" s="137" t="s">
        <v>15</v>
      </c>
      <c r="B68" s="148">
        <f>Biathlon!C3</f>
        <v>0.62152777777777779</v>
      </c>
      <c r="C68" s="131">
        <f>Biathlon!D82</f>
        <v>0.70486111111111083</v>
      </c>
      <c r="D68" s="199">
        <f>C69-B68</f>
        <v>9.2361111111110783E-2</v>
      </c>
      <c r="E68" s="198">
        <f>B17</f>
        <v>0.76736111111111116</v>
      </c>
    </row>
    <row r="69" spans="1:6" ht="13.25" customHeight="1" x14ac:dyDescent="0.2">
      <c r="A69" s="137" t="s">
        <v>16</v>
      </c>
      <c r="B69" s="148">
        <f>Biathlon!C86</f>
        <v>0.70624999999999971</v>
      </c>
      <c r="C69" s="131">
        <f>Biathlon!D90</f>
        <v>0.71388888888888857</v>
      </c>
      <c r="D69" s="199"/>
      <c r="E69" s="198"/>
    </row>
    <row r="70" spans="1:6" ht="13.25" customHeight="1" x14ac:dyDescent="0.2">
      <c r="A70" s="138" t="s">
        <v>4</v>
      </c>
      <c r="B70" s="148">
        <f>Relais!C3</f>
        <v>0.71736111111111078</v>
      </c>
      <c r="C70" s="131">
        <f>Relais!D18</f>
        <v>0.73888888888888848</v>
      </c>
      <c r="D70" s="136">
        <f>C70-B70</f>
        <v>2.1527777777777701E-2</v>
      </c>
      <c r="E70" s="149">
        <f>B19</f>
        <v>0.78472222222222232</v>
      </c>
    </row>
    <row r="71" spans="1:6" ht="13.25" customHeight="1" x14ac:dyDescent="0.2">
      <c r="A71" s="135" t="s">
        <v>202</v>
      </c>
      <c r="B71" s="150">
        <f>B21</f>
        <v>0.79166666666666674</v>
      </c>
      <c r="C71" s="151">
        <f>C21</f>
        <v>0.83333333333333337</v>
      </c>
      <c r="D71" s="136">
        <f>C71-B71</f>
        <v>4.166666666666663E-2</v>
      </c>
      <c r="E71" s="130"/>
    </row>
    <row r="72" spans="1:6" ht="13.25" customHeight="1" x14ac:dyDescent="0.2">
      <c r="A72" s="135" t="s">
        <v>205</v>
      </c>
      <c r="B72" s="150">
        <f>B37</f>
        <v>0.85416666666666663</v>
      </c>
      <c r="C72" s="151">
        <f>B72+D72</f>
        <v>0.9375</v>
      </c>
      <c r="D72" s="141">
        <v>8.3333333333333329E-2</v>
      </c>
      <c r="E72" s="130"/>
    </row>
    <row r="73" spans="1:6" ht="13.25" customHeight="1" x14ac:dyDescent="0.2">
      <c r="A73" s="153" t="s">
        <v>200</v>
      </c>
      <c r="B73" s="154"/>
      <c r="C73" s="153"/>
      <c r="D73" s="153"/>
      <c r="E73" s="153"/>
    </row>
    <row r="74" spans="1:6" ht="13.25" customHeight="1" x14ac:dyDescent="0.2">
      <c r="A74" s="139" t="s">
        <v>18</v>
      </c>
      <c r="B74" s="148">
        <f>SuperBi!C4</f>
        <v>0.3298611111111111</v>
      </c>
      <c r="C74" s="131">
        <f>SuperBi!D92</f>
        <v>0.41944444444444412</v>
      </c>
      <c r="D74" s="192">
        <f>C78-B74</f>
        <v>0.19861111111111046</v>
      </c>
      <c r="E74" s="189">
        <f>B23</f>
        <v>0.5625</v>
      </c>
    </row>
    <row r="75" spans="1:6" ht="13.25" customHeight="1" x14ac:dyDescent="0.2">
      <c r="A75" s="143" t="s">
        <v>194</v>
      </c>
      <c r="B75" s="150">
        <f>SuperBi!C96</f>
        <v>0.420833333333333</v>
      </c>
      <c r="C75" s="151">
        <f>SuperBi!D102</f>
        <v>0.43194444444444408</v>
      </c>
      <c r="D75" s="193"/>
      <c r="E75" s="190"/>
    </row>
    <row r="76" spans="1:6" ht="13.25" customHeight="1" x14ac:dyDescent="0.2">
      <c r="A76" s="139" t="s">
        <v>196</v>
      </c>
      <c r="B76" s="148">
        <f>SuperBi!R4</f>
        <v>0.43333333333333302</v>
      </c>
      <c r="C76" s="131">
        <f>SuperBi!S42</f>
        <v>0.46874999999999956</v>
      </c>
      <c r="D76" s="193"/>
      <c r="E76" s="190"/>
    </row>
    <row r="77" spans="1:6" ht="13.25" customHeight="1" x14ac:dyDescent="0.2">
      <c r="A77" s="139" t="s">
        <v>197</v>
      </c>
      <c r="B77" s="148">
        <f>SuperBi!AG4</f>
        <v>0.47569444444444398</v>
      </c>
      <c r="C77" s="131">
        <f>SuperBi!AH22</f>
        <v>0.49444444444444391</v>
      </c>
      <c r="D77" s="193"/>
      <c r="E77" s="190"/>
    </row>
    <row r="78" spans="1:6" ht="13.25" customHeight="1" x14ac:dyDescent="0.2">
      <c r="A78" s="139" t="s">
        <v>195</v>
      </c>
      <c r="B78" s="148">
        <f>SuperBi!AV4</f>
        <v>0.50138888888888833</v>
      </c>
      <c r="C78" s="131">
        <f>SuperBi!AW32</f>
        <v>0.52847222222222157</v>
      </c>
      <c r="D78" s="194"/>
      <c r="E78" s="191"/>
      <c r="F78" s="103"/>
    </row>
    <row r="79" spans="1:6" ht="13.25" customHeight="1" thickBot="1" x14ac:dyDescent="0.25">
      <c r="A79" s="135" t="s">
        <v>206</v>
      </c>
      <c r="B79" s="150">
        <f>B43</f>
        <v>0.59097222222222223</v>
      </c>
      <c r="C79" s="151">
        <f>C47</f>
        <v>0.67083333333333328</v>
      </c>
      <c r="D79" s="136">
        <f>C79-B79</f>
        <v>7.9861111111111049E-2</v>
      </c>
      <c r="E79" s="140"/>
      <c r="F79" s="103"/>
    </row>
    <row r="80" spans="1:6" ht="13.25" customHeight="1" x14ac:dyDescent="0.2">
      <c r="B80" s="123"/>
      <c r="C80" s="123"/>
      <c r="D80" s="123"/>
    </row>
    <row r="81" spans="2:4" ht="13.25" customHeight="1" x14ac:dyDescent="0.2">
      <c r="B81" s="123"/>
      <c r="C81" s="123"/>
      <c r="D81" s="123"/>
    </row>
  </sheetData>
  <mergeCells count="15">
    <mergeCell ref="A58:E58"/>
    <mergeCell ref="G1:G2"/>
    <mergeCell ref="B37:B39"/>
    <mergeCell ref="B1:C1"/>
    <mergeCell ref="D1:D2"/>
    <mergeCell ref="E1:E2"/>
    <mergeCell ref="F1:F2"/>
    <mergeCell ref="E74:E78"/>
    <mergeCell ref="D74:D78"/>
    <mergeCell ref="A60:E60"/>
    <mergeCell ref="A67:E67"/>
    <mergeCell ref="E64:E65"/>
    <mergeCell ref="E68:E69"/>
    <mergeCell ref="D64:D65"/>
    <mergeCell ref="D68:D69"/>
  </mergeCells>
  <phoneticPr fontId="8" type="noConversion"/>
  <pageMargins left="0.25" right="0.25" top="0.75" bottom="0.75" header="0.3" footer="0.3"/>
  <pageSetup paperSize="9" scale="9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N103"/>
  <sheetViews>
    <sheetView topLeftCell="A69" zoomScaleNormal="100" workbookViewId="0">
      <selection activeCell="B102" sqref="B102:C102"/>
    </sheetView>
  </sheetViews>
  <sheetFormatPr baseColWidth="10" defaultColWidth="11" defaultRowHeight="14" x14ac:dyDescent="0.2"/>
  <cols>
    <col min="1" max="1" width="6.33203125" style="2" bestFit="1" customWidth="1"/>
    <col min="2" max="2" width="42.5" style="2" bestFit="1" customWidth="1"/>
    <col min="3" max="3" width="8" style="9" bestFit="1" customWidth="1"/>
    <col min="4" max="4" width="6.33203125" style="9" bestFit="1" customWidth="1"/>
    <col min="5" max="5" width="7.5" style="9" bestFit="1" customWidth="1"/>
    <col min="6" max="14" width="8.33203125" style="2" customWidth="1"/>
    <col min="15" max="16384" width="11" style="2"/>
  </cols>
  <sheetData>
    <row r="1" spans="1:14" x14ac:dyDescent="0.2">
      <c r="C1" s="202" t="s">
        <v>26</v>
      </c>
      <c r="D1" s="202"/>
      <c r="E1" s="9" t="s">
        <v>25</v>
      </c>
      <c r="F1" s="232" t="s">
        <v>37</v>
      </c>
      <c r="G1" s="226" t="s">
        <v>38</v>
      </c>
      <c r="H1" s="226" t="s">
        <v>135</v>
      </c>
      <c r="I1" s="226" t="s">
        <v>136</v>
      </c>
      <c r="J1" s="226" t="s">
        <v>137</v>
      </c>
      <c r="K1" s="226" t="s">
        <v>138</v>
      </c>
      <c r="L1" s="226" t="s">
        <v>139</v>
      </c>
      <c r="M1" s="229" t="s">
        <v>140</v>
      </c>
      <c r="N1" s="217" t="s">
        <v>144</v>
      </c>
    </row>
    <row r="2" spans="1:14" ht="15" thickBot="1" x14ac:dyDescent="0.25">
      <c r="C2" s="9" t="s">
        <v>21</v>
      </c>
      <c r="D2" s="9" t="s">
        <v>22</v>
      </c>
      <c r="F2" s="233"/>
      <c r="G2" s="227"/>
      <c r="H2" s="227"/>
      <c r="I2" s="227"/>
      <c r="J2" s="227"/>
      <c r="K2" s="227"/>
      <c r="L2" s="227"/>
      <c r="M2" s="230"/>
      <c r="N2" s="218"/>
    </row>
    <row r="3" spans="1:14" ht="15" thickBot="1" x14ac:dyDescent="0.25">
      <c r="B3" s="63" t="s">
        <v>39</v>
      </c>
      <c r="C3" s="64">
        <v>0.41319444444444442</v>
      </c>
      <c r="D3" s="72">
        <f t="shared" ref="D3" si="0">C3+E3</f>
        <v>0.41666666666666663</v>
      </c>
      <c r="E3" s="79">
        <v>3.472222222222222E-3</v>
      </c>
      <c r="F3" s="233"/>
      <c r="G3" s="227"/>
      <c r="H3" s="227"/>
      <c r="I3" s="227"/>
      <c r="J3" s="227"/>
      <c r="K3" s="227"/>
      <c r="L3" s="227"/>
      <c r="M3" s="230"/>
      <c r="N3" s="218"/>
    </row>
    <row r="4" spans="1:14" s="7" customFormat="1" ht="15" thickBot="1" x14ac:dyDescent="0.25">
      <c r="A4" s="5"/>
      <c r="B4" s="6"/>
      <c r="C4" s="11"/>
      <c r="D4" s="11"/>
      <c r="E4" s="11"/>
      <c r="F4" s="234"/>
      <c r="G4" s="228"/>
      <c r="H4" s="228"/>
      <c r="I4" s="228"/>
      <c r="J4" s="228"/>
      <c r="K4" s="228"/>
      <c r="L4" s="228"/>
      <c r="M4" s="231"/>
      <c r="N4" s="219"/>
    </row>
    <row r="5" spans="1:14" ht="14" customHeight="1" x14ac:dyDescent="0.2">
      <c r="A5" s="214" t="s">
        <v>29</v>
      </c>
      <c r="B5" s="74" t="s">
        <v>40</v>
      </c>
      <c r="C5" s="75">
        <f>C3+E3</f>
        <v>0.41666666666666663</v>
      </c>
      <c r="D5" s="65">
        <f>C5+E5</f>
        <v>0.41736111111111107</v>
      </c>
      <c r="E5" s="80">
        <v>6.9444444444444447E-4</v>
      </c>
      <c r="F5" s="205" t="s">
        <v>143</v>
      </c>
      <c r="G5" s="205" t="s">
        <v>143</v>
      </c>
      <c r="H5" s="205" t="s">
        <v>143</v>
      </c>
      <c r="I5" s="205" t="s">
        <v>143</v>
      </c>
      <c r="J5" s="205" t="s">
        <v>143</v>
      </c>
      <c r="K5" s="205" t="s">
        <v>143</v>
      </c>
      <c r="L5" s="205" t="s">
        <v>143</v>
      </c>
      <c r="M5" s="223" t="s">
        <v>143</v>
      </c>
      <c r="N5" s="220" t="s">
        <v>145</v>
      </c>
    </row>
    <row r="6" spans="1:14" ht="30" x14ac:dyDescent="0.2">
      <c r="A6" s="215"/>
      <c r="B6" s="59" t="s">
        <v>41</v>
      </c>
      <c r="C6" s="66">
        <f>D5</f>
        <v>0.41736111111111107</v>
      </c>
      <c r="D6" s="66">
        <f>C6+E6</f>
        <v>0.42083333333333328</v>
      </c>
      <c r="E6" s="81">
        <v>3.472222222222222E-3</v>
      </c>
      <c r="F6" s="206"/>
      <c r="G6" s="206"/>
      <c r="H6" s="206"/>
      <c r="I6" s="206"/>
      <c r="J6" s="206"/>
      <c r="K6" s="206"/>
      <c r="L6" s="206"/>
      <c r="M6" s="224"/>
      <c r="N6" s="221"/>
    </row>
    <row r="7" spans="1:14" ht="14.5" customHeight="1" x14ac:dyDescent="0.2">
      <c r="A7" s="215"/>
      <c r="B7" s="60" t="s">
        <v>27</v>
      </c>
      <c r="C7" s="66">
        <f>D6</f>
        <v>0.42083333333333328</v>
      </c>
      <c r="D7" s="66">
        <f t="shared" ref="D7:D8" si="1">C7+E7</f>
        <v>0.42152777777777772</v>
      </c>
      <c r="E7" s="82">
        <v>6.9444444444444447E-4</v>
      </c>
      <c r="F7" s="206"/>
      <c r="G7" s="206"/>
      <c r="H7" s="206"/>
      <c r="I7" s="206"/>
      <c r="J7" s="206"/>
      <c r="K7" s="206"/>
      <c r="L7" s="206"/>
      <c r="M7" s="224"/>
      <c r="N7" s="221"/>
    </row>
    <row r="8" spans="1:14" ht="30" x14ac:dyDescent="0.2">
      <c r="A8" s="215"/>
      <c r="B8" s="62" t="s">
        <v>141</v>
      </c>
      <c r="C8" s="66">
        <f t="shared" ref="C8:C9" si="2">D7</f>
        <v>0.42152777777777772</v>
      </c>
      <c r="D8" s="66">
        <f t="shared" si="1"/>
        <v>0.42222222222222217</v>
      </c>
      <c r="E8" s="82">
        <v>6.9444444444444447E-4</v>
      </c>
      <c r="F8" s="206"/>
      <c r="G8" s="206"/>
      <c r="H8" s="206"/>
      <c r="I8" s="206"/>
      <c r="J8" s="206"/>
      <c r="K8" s="206"/>
      <c r="L8" s="206"/>
      <c r="M8" s="224"/>
      <c r="N8" s="221"/>
    </row>
    <row r="9" spans="1:14" ht="14.5" customHeight="1" x14ac:dyDescent="0.2">
      <c r="A9" s="215"/>
      <c r="B9" s="59" t="s">
        <v>28</v>
      </c>
      <c r="C9" s="73">
        <f t="shared" si="2"/>
        <v>0.42222222222222217</v>
      </c>
      <c r="D9" s="20"/>
      <c r="E9" s="81">
        <v>6.9444444444444441E-3</v>
      </c>
      <c r="F9" s="206"/>
      <c r="G9" s="206"/>
      <c r="H9" s="206"/>
      <c r="I9" s="206"/>
      <c r="J9" s="206"/>
      <c r="K9" s="206"/>
      <c r="L9" s="206"/>
      <c r="M9" s="224"/>
      <c r="N9" s="221"/>
    </row>
    <row r="10" spans="1:14" ht="14.5" customHeight="1" x14ac:dyDescent="0.2">
      <c r="A10" s="215"/>
      <c r="B10" s="61" t="s">
        <v>42</v>
      </c>
      <c r="C10" s="66">
        <f>C9+E9/2</f>
        <v>0.42569444444444438</v>
      </c>
      <c r="D10" s="20"/>
      <c r="E10" s="83"/>
      <c r="F10" s="206"/>
      <c r="G10" s="206"/>
      <c r="H10" s="206"/>
      <c r="I10" s="206"/>
      <c r="J10" s="206"/>
      <c r="K10" s="206"/>
      <c r="L10" s="206"/>
      <c r="M10" s="224"/>
      <c r="N10" s="221"/>
    </row>
    <row r="11" spans="1:14" ht="14.75" customHeight="1" thickBot="1" x14ac:dyDescent="0.25">
      <c r="A11" s="216"/>
      <c r="B11" s="76" t="s">
        <v>22</v>
      </c>
      <c r="C11" s="77"/>
      <c r="D11" s="78">
        <f>C9+E9</f>
        <v>0.42916666666666659</v>
      </c>
      <c r="E11" s="84"/>
      <c r="F11" s="207"/>
      <c r="G11" s="207"/>
      <c r="H11" s="207"/>
      <c r="I11" s="207"/>
      <c r="J11" s="207"/>
      <c r="K11" s="207"/>
      <c r="L11" s="207"/>
      <c r="M11" s="225"/>
      <c r="N11" s="222"/>
    </row>
    <row r="12" spans="1:14" x14ac:dyDescent="0.2">
      <c r="A12" s="8"/>
    </row>
    <row r="13" spans="1:14" x14ac:dyDescent="0.2">
      <c r="B13" s="3" t="s">
        <v>44</v>
      </c>
      <c r="E13" s="10">
        <v>1.3888888888888889E-3</v>
      </c>
    </row>
    <row r="14" spans="1:14" ht="15" thickBot="1" x14ac:dyDescent="0.25"/>
    <row r="15" spans="1:14" ht="14" customHeight="1" x14ac:dyDescent="0.2">
      <c r="A15" s="211" t="s">
        <v>30</v>
      </c>
      <c r="B15" s="74" t="s">
        <v>40</v>
      </c>
      <c r="C15" s="75">
        <f>D11+E13</f>
        <v>0.43055555555555547</v>
      </c>
      <c r="D15" s="65">
        <f>C15+E15</f>
        <v>0.43124999999999991</v>
      </c>
      <c r="E15" s="155">
        <f>$E$5</f>
        <v>6.9444444444444447E-4</v>
      </c>
      <c r="F15" s="205" t="s">
        <v>143</v>
      </c>
      <c r="G15" s="205" t="s">
        <v>143</v>
      </c>
      <c r="H15" s="205" t="s">
        <v>143</v>
      </c>
      <c r="I15" s="205" t="s">
        <v>143</v>
      </c>
      <c r="J15" s="205" t="s">
        <v>143</v>
      </c>
      <c r="K15" s="205" t="s">
        <v>143</v>
      </c>
      <c r="L15" s="205" t="s">
        <v>143</v>
      </c>
      <c r="M15" s="223" t="s">
        <v>143</v>
      </c>
      <c r="N15" s="220" t="s">
        <v>145</v>
      </c>
    </row>
    <row r="16" spans="1:14" ht="30" x14ac:dyDescent="0.2">
      <c r="A16" s="212"/>
      <c r="B16" s="59" t="s">
        <v>41</v>
      </c>
      <c r="C16" s="66">
        <f>D15</f>
        <v>0.43124999999999991</v>
      </c>
      <c r="D16" s="66">
        <f>C16+E16</f>
        <v>0.43472222222222212</v>
      </c>
      <c r="E16" s="156">
        <f>$E$6</f>
        <v>3.472222222222222E-3</v>
      </c>
      <c r="F16" s="206"/>
      <c r="G16" s="206"/>
      <c r="H16" s="206"/>
      <c r="I16" s="206"/>
      <c r="J16" s="206"/>
      <c r="K16" s="206"/>
      <c r="L16" s="206"/>
      <c r="M16" s="224"/>
      <c r="N16" s="221"/>
    </row>
    <row r="17" spans="1:14" x14ac:dyDescent="0.2">
      <c r="A17" s="212"/>
      <c r="B17" s="60" t="s">
        <v>27</v>
      </c>
      <c r="C17" s="66">
        <f>D16</f>
        <v>0.43472222222222212</v>
      </c>
      <c r="D17" s="66">
        <f t="shared" ref="D17:D18" si="3">C17+E17</f>
        <v>0.43541666666666656</v>
      </c>
      <c r="E17" s="157">
        <f>$E$7</f>
        <v>6.9444444444444447E-4</v>
      </c>
      <c r="F17" s="206"/>
      <c r="G17" s="206"/>
      <c r="H17" s="206"/>
      <c r="I17" s="206"/>
      <c r="J17" s="206"/>
      <c r="K17" s="206"/>
      <c r="L17" s="206"/>
      <c r="M17" s="224"/>
      <c r="N17" s="221"/>
    </row>
    <row r="18" spans="1:14" ht="30" x14ac:dyDescent="0.2">
      <c r="A18" s="212"/>
      <c r="B18" s="62" t="s">
        <v>141</v>
      </c>
      <c r="C18" s="66">
        <f t="shared" ref="C18:C19" si="4">D17</f>
        <v>0.43541666666666656</v>
      </c>
      <c r="D18" s="66">
        <f t="shared" si="3"/>
        <v>0.43611111111111101</v>
      </c>
      <c r="E18" s="157">
        <f>$E$8</f>
        <v>6.9444444444444447E-4</v>
      </c>
      <c r="F18" s="206"/>
      <c r="G18" s="206"/>
      <c r="H18" s="206"/>
      <c r="I18" s="206"/>
      <c r="J18" s="206"/>
      <c r="K18" s="206"/>
      <c r="L18" s="206"/>
      <c r="M18" s="224"/>
      <c r="N18" s="221"/>
    </row>
    <row r="19" spans="1:14" ht="15" x14ac:dyDescent="0.2">
      <c r="A19" s="212"/>
      <c r="B19" s="59" t="s">
        <v>28</v>
      </c>
      <c r="C19" s="73">
        <f t="shared" si="4"/>
        <v>0.43611111111111101</v>
      </c>
      <c r="D19" s="20"/>
      <c r="E19" s="156">
        <f>$E$9</f>
        <v>6.9444444444444441E-3</v>
      </c>
      <c r="F19" s="206"/>
      <c r="G19" s="206"/>
      <c r="H19" s="206"/>
      <c r="I19" s="206"/>
      <c r="J19" s="206"/>
      <c r="K19" s="206"/>
      <c r="L19" s="206"/>
      <c r="M19" s="224"/>
      <c r="N19" s="221"/>
    </row>
    <row r="20" spans="1:14" x14ac:dyDescent="0.2">
      <c r="A20" s="212"/>
      <c r="B20" s="61" t="s">
        <v>45</v>
      </c>
      <c r="C20" s="66">
        <f>C19+E19/2</f>
        <v>0.43958333333333321</v>
      </c>
      <c r="D20" s="20"/>
      <c r="E20" s="83"/>
      <c r="F20" s="206"/>
      <c r="G20" s="206"/>
      <c r="H20" s="206"/>
      <c r="I20" s="206"/>
      <c r="J20" s="206"/>
      <c r="K20" s="206"/>
      <c r="L20" s="206"/>
      <c r="M20" s="224"/>
      <c r="N20" s="221"/>
    </row>
    <row r="21" spans="1:14" ht="15" thickBot="1" x14ac:dyDescent="0.25">
      <c r="A21" s="213"/>
      <c r="B21" s="76" t="s">
        <v>22</v>
      </c>
      <c r="C21" s="77"/>
      <c r="D21" s="78">
        <f>C19+E19</f>
        <v>0.44305555555555542</v>
      </c>
      <c r="E21" s="84"/>
      <c r="F21" s="207"/>
      <c r="G21" s="207"/>
      <c r="H21" s="207"/>
      <c r="I21" s="207"/>
      <c r="J21" s="207"/>
      <c r="K21" s="207"/>
      <c r="L21" s="207"/>
      <c r="M21" s="225"/>
      <c r="N21" s="222"/>
    </row>
    <row r="23" spans="1:14" x14ac:dyDescent="0.2">
      <c r="B23" s="3" t="s">
        <v>44</v>
      </c>
      <c r="E23" s="68">
        <f>$E$13</f>
        <v>1.3888888888888889E-3</v>
      </c>
    </row>
    <row r="24" spans="1:14" ht="15" thickBot="1" x14ac:dyDescent="0.25"/>
    <row r="25" spans="1:14" ht="14" customHeight="1" x14ac:dyDescent="0.2">
      <c r="A25" s="214" t="s">
        <v>31</v>
      </c>
      <c r="B25" s="74" t="s">
        <v>40</v>
      </c>
      <c r="C25" s="75">
        <f>D21+E23</f>
        <v>0.44444444444444431</v>
      </c>
      <c r="D25" s="65">
        <f>C25+E25</f>
        <v>0.44513888888888875</v>
      </c>
      <c r="E25" s="155">
        <f>$E$5</f>
        <v>6.9444444444444447E-4</v>
      </c>
      <c r="F25" s="205" t="s">
        <v>143</v>
      </c>
      <c r="G25" s="205" t="s">
        <v>143</v>
      </c>
      <c r="H25" s="205" t="s">
        <v>143</v>
      </c>
      <c r="I25" s="205" t="s">
        <v>143</v>
      </c>
      <c r="J25" s="205" t="s">
        <v>143</v>
      </c>
      <c r="K25" s="205" t="s">
        <v>143</v>
      </c>
      <c r="L25" s="205" t="s">
        <v>143</v>
      </c>
      <c r="M25" s="223" t="s">
        <v>143</v>
      </c>
      <c r="N25" s="220" t="s">
        <v>145</v>
      </c>
    </row>
    <row r="26" spans="1:14" ht="30" x14ac:dyDescent="0.2">
      <c r="A26" s="215"/>
      <c r="B26" s="59" t="s">
        <v>41</v>
      </c>
      <c r="C26" s="66">
        <f>D25</f>
        <v>0.44513888888888875</v>
      </c>
      <c r="D26" s="66">
        <f>C26+E26</f>
        <v>0.44861111111111096</v>
      </c>
      <c r="E26" s="156">
        <f>$E$6</f>
        <v>3.472222222222222E-3</v>
      </c>
      <c r="F26" s="206"/>
      <c r="G26" s="206"/>
      <c r="H26" s="206"/>
      <c r="I26" s="206"/>
      <c r="J26" s="206"/>
      <c r="K26" s="206"/>
      <c r="L26" s="206"/>
      <c r="M26" s="224"/>
      <c r="N26" s="221"/>
    </row>
    <row r="27" spans="1:14" x14ac:dyDescent="0.2">
      <c r="A27" s="215"/>
      <c r="B27" s="60" t="s">
        <v>27</v>
      </c>
      <c r="C27" s="66">
        <f>D26</f>
        <v>0.44861111111111096</v>
      </c>
      <c r="D27" s="66">
        <f t="shared" ref="D27:D28" si="5">C27+E27</f>
        <v>0.4493055555555554</v>
      </c>
      <c r="E27" s="157">
        <f>$E$7</f>
        <v>6.9444444444444447E-4</v>
      </c>
      <c r="F27" s="206"/>
      <c r="G27" s="206"/>
      <c r="H27" s="206"/>
      <c r="I27" s="206"/>
      <c r="J27" s="206"/>
      <c r="K27" s="206"/>
      <c r="L27" s="206"/>
      <c r="M27" s="224"/>
      <c r="N27" s="221"/>
    </row>
    <row r="28" spans="1:14" ht="30" x14ac:dyDescent="0.2">
      <c r="A28" s="215"/>
      <c r="B28" s="62" t="s">
        <v>141</v>
      </c>
      <c r="C28" s="66">
        <f t="shared" ref="C28:C29" si="6">D27</f>
        <v>0.4493055555555554</v>
      </c>
      <c r="D28" s="66">
        <f t="shared" si="5"/>
        <v>0.44999999999999984</v>
      </c>
      <c r="E28" s="157">
        <f>$E$8</f>
        <v>6.9444444444444447E-4</v>
      </c>
      <c r="F28" s="206"/>
      <c r="G28" s="206"/>
      <c r="H28" s="206"/>
      <c r="I28" s="206"/>
      <c r="J28" s="206"/>
      <c r="K28" s="206"/>
      <c r="L28" s="206"/>
      <c r="M28" s="224"/>
      <c r="N28" s="221"/>
    </row>
    <row r="29" spans="1:14" ht="15" x14ac:dyDescent="0.2">
      <c r="A29" s="215"/>
      <c r="B29" s="59" t="s">
        <v>28</v>
      </c>
      <c r="C29" s="73">
        <f t="shared" si="6"/>
        <v>0.44999999999999984</v>
      </c>
      <c r="D29" s="20"/>
      <c r="E29" s="156">
        <f>$E$9</f>
        <v>6.9444444444444441E-3</v>
      </c>
      <c r="F29" s="206"/>
      <c r="G29" s="206"/>
      <c r="H29" s="206"/>
      <c r="I29" s="206"/>
      <c r="J29" s="206"/>
      <c r="K29" s="206"/>
      <c r="L29" s="206"/>
      <c r="M29" s="224"/>
      <c r="N29" s="221"/>
    </row>
    <row r="30" spans="1:14" x14ac:dyDescent="0.2">
      <c r="A30" s="215"/>
      <c r="B30" s="61" t="s">
        <v>46</v>
      </c>
      <c r="C30" s="66">
        <f>C29+E29/2</f>
        <v>0.45347222222222205</v>
      </c>
      <c r="D30" s="20"/>
      <c r="E30" s="83"/>
      <c r="F30" s="206"/>
      <c r="G30" s="206"/>
      <c r="H30" s="206"/>
      <c r="I30" s="206"/>
      <c r="J30" s="206"/>
      <c r="K30" s="206"/>
      <c r="L30" s="206"/>
      <c r="M30" s="224"/>
      <c r="N30" s="221"/>
    </row>
    <row r="31" spans="1:14" ht="15" thickBot="1" x14ac:dyDescent="0.25">
      <c r="A31" s="216"/>
      <c r="B31" s="76" t="s">
        <v>22</v>
      </c>
      <c r="C31" s="77"/>
      <c r="D31" s="78">
        <f>C29+E29</f>
        <v>0.45694444444444426</v>
      </c>
      <c r="E31" s="84"/>
      <c r="F31" s="207"/>
      <c r="G31" s="207"/>
      <c r="H31" s="207"/>
      <c r="I31" s="207"/>
      <c r="J31" s="207"/>
      <c r="K31" s="207"/>
      <c r="L31" s="207"/>
      <c r="M31" s="225"/>
      <c r="N31" s="222"/>
    </row>
    <row r="32" spans="1:14" x14ac:dyDescent="0.2">
      <c r="A32" s="8"/>
      <c r="C32" s="14"/>
      <c r="D32" s="14"/>
      <c r="E32" s="97"/>
    </row>
    <row r="33" spans="1:14" x14ac:dyDescent="0.2">
      <c r="B33" s="3" t="s">
        <v>44</v>
      </c>
      <c r="C33" s="14"/>
      <c r="D33" s="14"/>
      <c r="E33" s="68">
        <f>$E$13</f>
        <v>1.3888888888888889E-3</v>
      </c>
    </row>
    <row r="34" spans="1:14" ht="15" thickBot="1" x14ac:dyDescent="0.25">
      <c r="C34" s="14"/>
      <c r="D34" s="14"/>
      <c r="E34" s="14"/>
    </row>
    <row r="35" spans="1:14" ht="14" customHeight="1" x14ac:dyDescent="0.2">
      <c r="A35" s="211" t="s">
        <v>47</v>
      </c>
      <c r="B35" s="74" t="s">
        <v>40</v>
      </c>
      <c r="C35" s="75">
        <f>D31+E33</f>
        <v>0.45833333333333315</v>
      </c>
      <c r="D35" s="65">
        <f>C35+E35</f>
        <v>0.45902777777777759</v>
      </c>
      <c r="E35" s="155">
        <f>$E$5</f>
        <v>6.9444444444444447E-4</v>
      </c>
      <c r="F35" s="205" t="s">
        <v>143</v>
      </c>
      <c r="G35" s="205" t="s">
        <v>143</v>
      </c>
      <c r="H35" s="205" t="s">
        <v>143</v>
      </c>
      <c r="I35" s="205" t="s">
        <v>143</v>
      </c>
      <c r="J35" s="205" t="s">
        <v>143</v>
      </c>
      <c r="K35" s="205" t="s">
        <v>143</v>
      </c>
      <c r="L35" s="205" t="s">
        <v>143</v>
      </c>
      <c r="M35" s="223" t="s">
        <v>143</v>
      </c>
      <c r="N35" s="220" t="s">
        <v>145</v>
      </c>
    </row>
    <row r="36" spans="1:14" ht="30" x14ac:dyDescent="0.2">
      <c r="A36" s="212"/>
      <c r="B36" s="59" t="s">
        <v>41</v>
      </c>
      <c r="C36" s="66">
        <f>D35</f>
        <v>0.45902777777777759</v>
      </c>
      <c r="D36" s="66">
        <f>C36+E36</f>
        <v>0.4624999999999998</v>
      </c>
      <c r="E36" s="156">
        <f>$E$6</f>
        <v>3.472222222222222E-3</v>
      </c>
      <c r="F36" s="206"/>
      <c r="G36" s="206"/>
      <c r="H36" s="206"/>
      <c r="I36" s="206"/>
      <c r="J36" s="206"/>
      <c r="K36" s="206"/>
      <c r="L36" s="206"/>
      <c r="M36" s="224"/>
      <c r="N36" s="221"/>
    </row>
    <row r="37" spans="1:14" x14ac:dyDescent="0.2">
      <c r="A37" s="212"/>
      <c r="B37" s="60" t="s">
        <v>27</v>
      </c>
      <c r="C37" s="66">
        <f>D36</f>
        <v>0.4624999999999998</v>
      </c>
      <c r="D37" s="66">
        <f t="shared" ref="D37:D38" si="7">C37+E37</f>
        <v>0.46319444444444424</v>
      </c>
      <c r="E37" s="157">
        <f>$E$7</f>
        <v>6.9444444444444447E-4</v>
      </c>
      <c r="F37" s="206"/>
      <c r="G37" s="206"/>
      <c r="H37" s="206"/>
      <c r="I37" s="206"/>
      <c r="J37" s="206"/>
      <c r="K37" s="206"/>
      <c r="L37" s="206"/>
      <c r="M37" s="224"/>
      <c r="N37" s="221"/>
    </row>
    <row r="38" spans="1:14" ht="30" x14ac:dyDescent="0.2">
      <c r="A38" s="212"/>
      <c r="B38" s="62" t="s">
        <v>141</v>
      </c>
      <c r="C38" s="66">
        <f t="shared" ref="C38:C39" si="8">D37</f>
        <v>0.46319444444444424</v>
      </c>
      <c r="D38" s="66">
        <f t="shared" si="7"/>
        <v>0.46388888888888868</v>
      </c>
      <c r="E38" s="157">
        <f>$E$8</f>
        <v>6.9444444444444447E-4</v>
      </c>
      <c r="F38" s="206"/>
      <c r="G38" s="206"/>
      <c r="H38" s="206"/>
      <c r="I38" s="206"/>
      <c r="J38" s="206"/>
      <c r="K38" s="206"/>
      <c r="L38" s="206"/>
      <c r="M38" s="224"/>
      <c r="N38" s="221"/>
    </row>
    <row r="39" spans="1:14" ht="15" x14ac:dyDescent="0.2">
      <c r="A39" s="212"/>
      <c r="B39" s="59" t="s">
        <v>28</v>
      </c>
      <c r="C39" s="73">
        <f t="shared" si="8"/>
        <v>0.46388888888888868</v>
      </c>
      <c r="D39" s="20"/>
      <c r="E39" s="156">
        <f>$E$9</f>
        <v>6.9444444444444441E-3</v>
      </c>
      <c r="F39" s="206"/>
      <c r="G39" s="206"/>
      <c r="H39" s="206"/>
      <c r="I39" s="206"/>
      <c r="J39" s="206"/>
      <c r="K39" s="206"/>
      <c r="L39" s="206"/>
      <c r="M39" s="224"/>
      <c r="N39" s="221"/>
    </row>
    <row r="40" spans="1:14" x14ac:dyDescent="0.2">
      <c r="A40" s="212"/>
      <c r="B40" s="61" t="s">
        <v>48</v>
      </c>
      <c r="C40" s="66">
        <f>C39+E39/2</f>
        <v>0.46736111111111089</v>
      </c>
      <c r="D40" s="20"/>
      <c r="E40" s="83"/>
      <c r="F40" s="206"/>
      <c r="G40" s="206"/>
      <c r="H40" s="206"/>
      <c r="I40" s="206"/>
      <c r="J40" s="206"/>
      <c r="K40" s="206"/>
      <c r="L40" s="206"/>
      <c r="M40" s="224"/>
      <c r="N40" s="221"/>
    </row>
    <row r="41" spans="1:14" ht="15" thickBot="1" x14ac:dyDescent="0.25">
      <c r="A41" s="213"/>
      <c r="B41" s="76" t="s">
        <v>22</v>
      </c>
      <c r="C41" s="77"/>
      <c r="D41" s="78">
        <f>C39+E39</f>
        <v>0.4708333333333331</v>
      </c>
      <c r="E41" s="84"/>
      <c r="F41" s="207"/>
      <c r="G41" s="207"/>
      <c r="H41" s="207"/>
      <c r="I41" s="207"/>
      <c r="J41" s="207"/>
      <c r="K41" s="207"/>
      <c r="L41" s="207"/>
      <c r="M41" s="225"/>
      <c r="N41" s="222"/>
    </row>
    <row r="42" spans="1:14" x14ac:dyDescent="0.2">
      <c r="E42" s="97"/>
    </row>
    <row r="43" spans="1:14" x14ac:dyDescent="0.2">
      <c r="B43" s="3" t="s">
        <v>44</v>
      </c>
      <c r="E43" s="68">
        <f>$E$13</f>
        <v>1.3888888888888889E-3</v>
      </c>
    </row>
    <row r="44" spans="1:14" ht="15" thickBot="1" x14ac:dyDescent="0.25"/>
    <row r="45" spans="1:14" ht="14" customHeight="1" x14ac:dyDescent="0.2">
      <c r="A45" s="214" t="s">
        <v>49</v>
      </c>
      <c r="B45" s="74" t="s">
        <v>40</v>
      </c>
      <c r="C45" s="75">
        <f>D41+E43</f>
        <v>0.47222222222222199</v>
      </c>
      <c r="D45" s="65">
        <f>C45+E45</f>
        <v>0.47291666666666643</v>
      </c>
      <c r="E45" s="155">
        <f>$E$5</f>
        <v>6.9444444444444447E-4</v>
      </c>
      <c r="F45" s="205" t="s">
        <v>143</v>
      </c>
      <c r="G45" s="205" t="s">
        <v>143</v>
      </c>
      <c r="H45" s="205" t="s">
        <v>143</v>
      </c>
      <c r="I45" s="205" t="s">
        <v>143</v>
      </c>
      <c r="J45" s="205" t="s">
        <v>143</v>
      </c>
      <c r="K45" s="205" t="s">
        <v>143</v>
      </c>
      <c r="L45" s="205" t="s">
        <v>143</v>
      </c>
      <c r="M45" s="223" t="s">
        <v>143</v>
      </c>
      <c r="N45" s="220" t="s">
        <v>145</v>
      </c>
    </row>
    <row r="46" spans="1:14" ht="30" x14ac:dyDescent="0.2">
      <c r="A46" s="215"/>
      <c r="B46" s="59" t="s">
        <v>41</v>
      </c>
      <c r="C46" s="66">
        <f>D45</f>
        <v>0.47291666666666643</v>
      </c>
      <c r="D46" s="66">
        <f>C46+E46</f>
        <v>0.47638888888888864</v>
      </c>
      <c r="E46" s="156">
        <f>$E$6</f>
        <v>3.472222222222222E-3</v>
      </c>
      <c r="F46" s="206"/>
      <c r="G46" s="206"/>
      <c r="H46" s="206"/>
      <c r="I46" s="206"/>
      <c r="J46" s="206"/>
      <c r="K46" s="206"/>
      <c r="L46" s="206"/>
      <c r="M46" s="224"/>
      <c r="N46" s="221"/>
    </row>
    <row r="47" spans="1:14" x14ac:dyDescent="0.2">
      <c r="A47" s="215"/>
      <c r="B47" s="60" t="s">
        <v>27</v>
      </c>
      <c r="C47" s="66">
        <f>D46</f>
        <v>0.47638888888888864</v>
      </c>
      <c r="D47" s="66">
        <f t="shared" ref="D47:D48" si="9">C47+E47</f>
        <v>0.47708333333333308</v>
      </c>
      <c r="E47" s="157">
        <f>$E$7</f>
        <v>6.9444444444444447E-4</v>
      </c>
      <c r="F47" s="206"/>
      <c r="G47" s="206"/>
      <c r="H47" s="206"/>
      <c r="I47" s="206"/>
      <c r="J47" s="206"/>
      <c r="K47" s="206"/>
      <c r="L47" s="206"/>
      <c r="M47" s="224"/>
      <c r="N47" s="221"/>
    </row>
    <row r="48" spans="1:14" ht="30" x14ac:dyDescent="0.2">
      <c r="A48" s="215"/>
      <c r="B48" s="62" t="s">
        <v>141</v>
      </c>
      <c r="C48" s="66">
        <f t="shared" ref="C48:C49" si="10">D47</f>
        <v>0.47708333333333308</v>
      </c>
      <c r="D48" s="66">
        <f t="shared" si="9"/>
        <v>0.47777777777777752</v>
      </c>
      <c r="E48" s="157">
        <f>$E$8</f>
        <v>6.9444444444444447E-4</v>
      </c>
      <c r="F48" s="206"/>
      <c r="G48" s="206"/>
      <c r="H48" s="206"/>
      <c r="I48" s="206"/>
      <c r="J48" s="206"/>
      <c r="K48" s="206"/>
      <c r="L48" s="206"/>
      <c r="M48" s="224"/>
      <c r="N48" s="221"/>
    </row>
    <row r="49" spans="1:14" ht="15" x14ac:dyDescent="0.2">
      <c r="A49" s="215"/>
      <c r="B49" s="59" t="s">
        <v>28</v>
      </c>
      <c r="C49" s="73">
        <f t="shared" si="10"/>
        <v>0.47777777777777752</v>
      </c>
      <c r="D49" s="20"/>
      <c r="E49" s="156">
        <f>$E$9</f>
        <v>6.9444444444444441E-3</v>
      </c>
      <c r="F49" s="206"/>
      <c r="G49" s="206"/>
      <c r="H49" s="206"/>
      <c r="I49" s="206"/>
      <c r="J49" s="206"/>
      <c r="K49" s="206"/>
      <c r="L49" s="206"/>
      <c r="M49" s="224"/>
      <c r="N49" s="221"/>
    </row>
    <row r="50" spans="1:14" x14ac:dyDescent="0.2">
      <c r="A50" s="215"/>
      <c r="B50" s="61" t="s">
        <v>50</v>
      </c>
      <c r="C50" s="66">
        <f>C49+E49/2</f>
        <v>0.48124999999999973</v>
      </c>
      <c r="D50" s="20"/>
      <c r="E50" s="83"/>
      <c r="F50" s="206"/>
      <c r="G50" s="206"/>
      <c r="H50" s="206"/>
      <c r="I50" s="206"/>
      <c r="J50" s="206"/>
      <c r="K50" s="206"/>
      <c r="L50" s="206"/>
      <c r="M50" s="224"/>
      <c r="N50" s="221"/>
    </row>
    <row r="51" spans="1:14" ht="15" thickBot="1" x14ac:dyDescent="0.25">
      <c r="A51" s="216"/>
      <c r="B51" s="76" t="s">
        <v>22</v>
      </c>
      <c r="C51" s="77"/>
      <c r="D51" s="78">
        <f>C49+E49</f>
        <v>0.48472222222222194</v>
      </c>
      <c r="E51" s="84"/>
      <c r="F51" s="207"/>
      <c r="G51" s="207"/>
      <c r="H51" s="207"/>
      <c r="I51" s="207"/>
      <c r="J51" s="207"/>
      <c r="K51" s="207"/>
      <c r="L51" s="207"/>
      <c r="M51" s="225"/>
      <c r="N51" s="222"/>
    </row>
    <row r="52" spans="1:14" x14ac:dyDescent="0.2">
      <c r="A52" s="8"/>
      <c r="C52" s="14"/>
      <c r="D52" s="14"/>
      <c r="E52" s="97"/>
    </row>
    <row r="53" spans="1:14" x14ac:dyDescent="0.2">
      <c r="B53" s="3" t="s">
        <v>44</v>
      </c>
      <c r="C53" s="14"/>
      <c r="D53" s="14"/>
      <c r="E53" s="68">
        <f>$E$13</f>
        <v>1.3888888888888889E-3</v>
      </c>
    </row>
    <row r="54" spans="1:14" ht="15" thickBot="1" x14ac:dyDescent="0.25">
      <c r="C54" s="14"/>
      <c r="D54" s="14"/>
      <c r="E54" s="14"/>
    </row>
    <row r="55" spans="1:14" ht="14" customHeight="1" x14ac:dyDescent="0.2">
      <c r="A55" s="211" t="s">
        <v>52</v>
      </c>
      <c r="B55" s="74" t="s">
        <v>40</v>
      </c>
      <c r="C55" s="75">
        <f>D51+E53</f>
        <v>0.48611111111111083</v>
      </c>
      <c r="D55" s="65">
        <f>C55+E55</f>
        <v>0.48680555555555527</v>
      </c>
      <c r="E55" s="155">
        <f>$E$5</f>
        <v>6.9444444444444447E-4</v>
      </c>
      <c r="F55" s="205" t="s">
        <v>143</v>
      </c>
      <c r="G55" s="205" t="s">
        <v>143</v>
      </c>
      <c r="H55" s="205" t="s">
        <v>143</v>
      </c>
      <c r="I55" s="205" t="s">
        <v>143</v>
      </c>
      <c r="J55" s="205" t="s">
        <v>143</v>
      </c>
      <c r="K55" s="205" t="s">
        <v>143</v>
      </c>
      <c r="L55" s="205" t="s">
        <v>143</v>
      </c>
      <c r="M55" s="223" t="s">
        <v>143</v>
      </c>
      <c r="N55" s="220" t="s">
        <v>145</v>
      </c>
    </row>
    <row r="56" spans="1:14" ht="30" x14ac:dyDescent="0.2">
      <c r="A56" s="212"/>
      <c r="B56" s="59" t="s">
        <v>41</v>
      </c>
      <c r="C56" s="66">
        <f>D55</f>
        <v>0.48680555555555527</v>
      </c>
      <c r="D56" s="66">
        <f>C56+E56</f>
        <v>0.49027777777777748</v>
      </c>
      <c r="E56" s="156">
        <f>$E$6</f>
        <v>3.472222222222222E-3</v>
      </c>
      <c r="F56" s="206"/>
      <c r="G56" s="206"/>
      <c r="H56" s="206"/>
      <c r="I56" s="206"/>
      <c r="J56" s="206"/>
      <c r="K56" s="206"/>
      <c r="L56" s="206"/>
      <c r="M56" s="224"/>
      <c r="N56" s="221"/>
    </row>
    <row r="57" spans="1:14" x14ac:dyDescent="0.2">
      <c r="A57" s="212"/>
      <c r="B57" s="60" t="s">
        <v>27</v>
      </c>
      <c r="C57" s="66">
        <f>D56</f>
        <v>0.49027777777777748</v>
      </c>
      <c r="D57" s="66">
        <f t="shared" ref="D57:D58" si="11">C57+E57</f>
        <v>0.49097222222222192</v>
      </c>
      <c r="E57" s="157">
        <f>$E$7</f>
        <v>6.9444444444444447E-4</v>
      </c>
      <c r="F57" s="206"/>
      <c r="G57" s="206"/>
      <c r="H57" s="206"/>
      <c r="I57" s="206"/>
      <c r="J57" s="206"/>
      <c r="K57" s="206"/>
      <c r="L57" s="206"/>
      <c r="M57" s="224"/>
      <c r="N57" s="221"/>
    </row>
    <row r="58" spans="1:14" ht="30" x14ac:dyDescent="0.2">
      <c r="A58" s="212"/>
      <c r="B58" s="62" t="s">
        <v>141</v>
      </c>
      <c r="C58" s="66">
        <f t="shared" ref="C58:C59" si="12">D57</f>
        <v>0.49097222222222192</v>
      </c>
      <c r="D58" s="66">
        <f t="shared" si="11"/>
        <v>0.49166666666666636</v>
      </c>
      <c r="E58" s="157">
        <f>$E$8</f>
        <v>6.9444444444444447E-4</v>
      </c>
      <c r="F58" s="206"/>
      <c r="G58" s="206"/>
      <c r="H58" s="206"/>
      <c r="I58" s="206"/>
      <c r="J58" s="206"/>
      <c r="K58" s="206"/>
      <c r="L58" s="206"/>
      <c r="M58" s="224"/>
      <c r="N58" s="221"/>
    </row>
    <row r="59" spans="1:14" ht="15" x14ac:dyDescent="0.2">
      <c r="A59" s="212"/>
      <c r="B59" s="59" t="s">
        <v>28</v>
      </c>
      <c r="C59" s="73">
        <f t="shared" si="12"/>
        <v>0.49166666666666636</v>
      </c>
      <c r="D59" s="20"/>
      <c r="E59" s="156">
        <f>$E$9</f>
        <v>6.9444444444444441E-3</v>
      </c>
      <c r="F59" s="206"/>
      <c r="G59" s="206"/>
      <c r="H59" s="206"/>
      <c r="I59" s="206"/>
      <c r="J59" s="206"/>
      <c r="K59" s="206"/>
      <c r="L59" s="206"/>
      <c r="M59" s="224"/>
      <c r="N59" s="221"/>
    </row>
    <row r="60" spans="1:14" x14ac:dyDescent="0.2">
      <c r="A60" s="212"/>
      <c r="B60" s="61" t="s">
        <v>51</v>
      </c>
      <c r="C60" s="66">
        <f>C59+E59/2</f>
        <v>0.49513888888888857</v>
      </c>
      <c r="D60" s="20"/>
      <c r="E60" s="83"/>
      <c r="F60" s="206"/>
      <c r="G60" s="206"/>
      <c r="H60" s="206"/>
      <c r="I60" s="206"/>
      <c r="J60" s="206"/>
      <c r="K60" s="206"/>
      <c r="L60" s="206"/>
      <c r="M60" s="224"/>
      <c r="N60" s="221"/>
    </row>
    <row r="61" spans="1:14" ht="15" thickBot="1" x14ac:dyDescent="0.25">
      <c r="A61" s="213"/>
      <c r="B61" s="76" t="s">
        <v>22</v>
      </c>
      <c r="C61" s="77"/>
      <c r="D61" s="78">
        <f>C59+E59</f>
        <v>0.49861111111111078</v>
      </c>
      <c r="E61" s="84"/>
      <c r="F61" s="207"/>
      <c r="G61" s="207"/>
      <c r="H61" s="207"/>
      <c r="I61" s="207"/>
      <c r="J61" s="207"/>
      <c r="K61" s="207"/>
      <c r="L61" s="207"/>
      <c r="M61" s="225"/>
      <c r="N61" s="222"/>
    </row>
    <row r="62" spans="1:14" x14ac:dyDescent="0.2">
      <c r="E62" s="97"/>
    </row>
    <row r="63" spans="1:14" x14ac:dyDescent="0.2">
      <c r="B63" s="3" t="s">
        <v>44</v>
      </c>
      <c r="E63" s="68">
        <f>$E$13</f>
        <v>1.3888888888888889E-3</v>
      </c>
    </row>
    <row r="64" spans="1:14" ht="15" thickBot="1" x14ac:dyDescent="0.25"/>
    <row r="65" spans="1:14" ht="14" customHeight="1" x14ac:dyDescent="0.2">
      <c r="A65" s="214" t="s">
        <v>53</v>
      </c>
      <c r="B65" s="74" t="s">
        <v>40</v>
      </c>
      <c r="C65" s="75">
        <f>D61+E63</f>
        <v>0.49999999999999967</v>
      </c>
      <c r="D65" s="65">
        <f>C65+E65</f>
        <v>0.50069444444444411</v>
      </c>
      <c r="E65" s="155">
        <f>$E$5</f>
        <v>6.9444444444444447E-4</v>
      </c>
      <c r="F65" s="205" t="s">
        <v>143</v>
      </c>
      <c r="G65" s="205" t="s">
        <v>143</v>
      </c>
      <c r="H65" s="205" t="s">
        <v>143</v>
      </c>
      <c r="I65" s="205" t="s">
        <v>143</v>
      </c>
      <c r="J65" s="205" t="s">
        <v>143</v>
      </c>
      <c r="K65" s="205" t="s">
        <v>143</v>
      </c>
      <c r="L65" s="205" t="s">
        <v>143</v>
      </c>
      <c r="M65" s="223" t="s">
        <v>143</v>
      </c>
      <c r="N65" s="220" t="s">
        <v>145</v>
      </c>
    </row>
    <row r="66" spans="1:14" ht="30" x14ac:dyDescent="0.2">
      <c r="A66" s="215"/>
      <c r="B66" s="59" t="s">
        <v>41</v>
      </c>
      <c r="C66" s="66">
        <f>D65</f>
        <v>0.50069444444444411</v>
      </c>
      <c r="D66" s="66">
        <f>C66+E66</f>
        <v>0.50416666666666632</v>
      </c>
      <c r="E66" s="156">
        <f>$E$6</f>
        <v>3.472222222222222E-3</v>
      </c>
      <c r="F66" s="206"/>
      <c r="G66" s="206"/>
      <c r="H66" s="206"/>
      <c r="I66" s="206"/>
      <c r="J66" s="206"/>
      <c r="K66" s="206"/>
      <c r="L66" s="206"/>
      <c r="M66" s="224"/>
      <c r="N66" s="221"/>
    </row>
    <row r="67" spans="1:14" x14ac:dyDescent="0.2">
      <c r="A67" s="215"/>
      <c r="B67" s="60" t="s">
        <v>27</v>
      </c>
      <c r="C67" s="66">
        <f>D66</f>
        <v>0.50416666666666632</v>
      </c>
      <c r="D67" s="66">
        <f t="shared" ref="D67:D68" si="13">C67+E67</f>
        <v>0.50486111111111076</v>
      </c>
      <c r="E67" s="157">
        <f>$E$7</f>
        <v>6.9444444444444447E-4</v>
      </c>
      <c r="F67" s="206"/>
      <c r="G67" s="206"/>
      <c r="H67" s="206"/>
      <c r="I67" s="206"/>
      <c r="J67" s="206"/>
      <c r="K67" s="206"/>
      <c r="L67" s="206"/>
      <c r="M67" s="224"/>
      <c r="N67" s="221"/>
    </row>
    <row r="68" spans="1:14" ht="30" x14ac:dyDescent="0.2">
      <c r="A68" s="215"/>
      <c r="B68" s="62" t="s">
        <v>141</v>
      </c>
      <c r="C68" s="66">
        <f t="shared" ref="C68:C69" si="14">D67</f>
        <v>0.50486111111111076</v>
      </c>
      <c r="D68" s="66">
        <f t="shared" si="13"/>
        <v>0.5055555555555552</v>
      </c>
      <c r="E68" s="157">
        <f>$E$8</f>
        <v>6.9444444444444447E-4</v>
      </c>
      <c r="F68" s="206"/>
      <c r="G68" s="206"/>
      <c r="H68" s="206"/>
      <c r="I68" s="206"/>
      <c r="J68" s="206"/>
      <c r="K68" s="206"/>
      <c r="L68" s="206"/>
      <c r="M68" s="224"/>
      <c r="N68" s="221"/>
    </row>
    <row r="69" spans="1:14" ht="15" x14ac:dyDescent="0.2">
      <c r="A69" s="215"/>
      <c r="B69" s="59" t="s">
        <v>28</v>
      </c>
      <c r="C69" s="73">
        <f t="shared" si="14"/>
        <v>0.5055555555555552</v>
      </c>
      <c r="D69" s="20"/>
      <c r="E69" s="156">
        <f>$E$9</f>
        <v>6.9444444444444441E-3</v>
      </c>
      <c r="F69" s="206"/>
      <c r="G69" s="206"/>
      <c r="H69" s="206"/>
      <c r="I69" s="206"/>
      <c r="J69" s="206"/>
      <c r="K69" s="206"/>
      <c r="L69" s="206"/>
      <c r="M69" s="224"/>
      <c r="N69" s="221"/>
    </row>
    <row r="70" spans="1:14" x14ac:dyDescent="0.2">
      <c r="A70" s="215"/>
      <c r="B70" s="61" t="s">
        <v>54</v>
      </c>
      <c r="C70" s="66">
        <f>C69+E69/2</f>
        <v>0.50902777777777741</v>
      </c>
      <c r="D70" s="20"/>
      <c r="E70" s="83"/>
      <c r="F70" s="206"/>
      <c r="G70" s="206"/>
      <c r="H70" s="206"/>
      <c r="I70" s="206"/>
      <c r="J70" s="206"/>
      <c r="K70" s="206"/>
      <c r="L70" s="206"/>
      <c r="M70" s="224"/>
      <c r="N70" s="221"/>
    </row>
    <row r="71" spans="1:14" ht="15" thickBot="1" x14ac:dyDescent="0.25">
      <c r="A71" s="216"/>
      <c r="B71" s="76" t="s">
        <v>22</v>
      </c>
      <c r="C71" s="77"/>
      <c r="D71" s="78">
        <f>C69+E69</f>
        <v>0.51249999999999962</v>
      </c>
      <c r="E71" s="84"/>
      <c r="F71" s="207"/>
      <c r="G71" s="207"/>
      <c r="H71" s="207"/>
      <c r="I71" s="207"/>
      <c r="J71" s="207"/>
      <c r="K71" s="207"/>
      <c r="L71" s="207"/>
      <c r="M71" s="225"/>
      <c r="N71" s="222"/>
    </row>
    <row r="72" spans="1:14" x14ac:dyDescent="0.2">
      <c r="A72" s="8"/>
      <c r="C72" s="14"/>
      <c r="D72" s="14"/>
      <c r="E72" s="97"/>
    </row>
    <row r="73" spans="1:14" x14ac:dyDescent="0.2">
      <c r="B73" s="3" t="s">
        <v>44</v>
      </c>
      <c r="C73" s="14"/>
      <c r="D73" s="14"/>
      <c r="E73" s="68">
        <f>$E$13</f>
        <v>1.3888888888888889E-3</v>
      </c>
    </row>
    <row r="74" spans="1:14" ht="15" thickBot="1" x14ac:dyDescent="0.25">
      <c r="C74" s="14"/>
      <c r="D74" s="14"/>
      <c r="E74" s="14"/>
    </row>
    <row r="75" spans="1:14" ht="14" customHeight="1" x14ac:dyDescent="0.2">
      <c r="A75" s="211" t="s">
        <v>55</v>
      </c>
      <c r="B75" s="74" t="s">
        <v>40</v>
      </c>
      <c r="C75" s="75">
        <f>D71+E73</f>
        <v>0.51388888888888851</v>
      </c>
      <c r="D75" s="65">
        <f>C75+E75</f>
        <v>0.51458333333333295</v>
      </c>
      <c r="E75" s="155">
        <f>$E$5</f>
        <v>6.9444444444444447E-4</v>
      </c>
      <c r="F75" s="205" t="s">
        <v>143</v>
      </c>
      <c r="G75" s="205" t="s">
        <v>143</v>
      </c>
      <c r="H75" s="205" t="s">
        <v>143</v>
      </c>
      <c r="I75" s="205" t="s">
        <v>143</v>
      </c>
      <c r="J75" s="205" t="s">
        <v>143</v>
      </c>
      <c r="K75" s="205" t="s">
        <v>143</v>
      </c>
      <c r="L75" s="205" t="s">
        <v>143</v>
      </c>
      <c r="M75" s="223" t="s">
        <v>143</v>
      </c>
      <c r="N75" s="220" t="s">
        <v>145</v>
      </c>
    </row>
    <row r="76" spans="1:14" ht="30" x14ac:dyDescent="0.2">
      <c r="A76" s="212"/>
      <c r="B76" s="59" t="s">
        <v>41</v>
      </c>
      <c r="C76" s="66">
        <f>D75</f>
        <v>0.51458333333333295</v>
      </c>
      <c r="D76" s="66">
        <f>C76+E76</f>
        <v>0.51805555555555516</v>
      </c>
      <c r="E76" s="156">
        <f>$E$6</f>
        <v>3.472222222222222E-3</v>
      </c>
      <c r="F76" s="206"/>
      <c r="G76" s="206"/>
      <c r="H76" s="206"/>
      <c r="I76" s="206"/>
      <c r="J76" s="206"/>
      <c r="K76" s="206"/>
      <c r="L76" s="206"/>
      <c r="M76" s="224"/>
      <c r="N76" s="221"/>
    </row>
    <row r="77" spans="1:14" x14ac:dyDescent="0.2">
      <c r="A77" s="212"/>
      <c r="B77" s="60" t="s">
        <v>27</v>
      </c>
      <c r="C77" s="66">
        <f>D76</f>
        <v>0.51805555555555516</v>
      </c>
      <c r="D77" s="66">
        <f t="shared" ref="D77:D78" si="15">C77+E77</f>
        <v>0.5187499999999996</v>
      </c>
      <c r="E77" s="157">
        <f>$E$7</f>
        <v>6.9444444444444447E-4</v>
      </c>
      <c r="F77" s="206"/>
      <c r="G77" s="206"/>
      <c r="H77" s="206"/>
      <c r="I77" s="206"/>
      <c r="J77" s="206"/>
      <c r="K77" s="206"/>
      <c r="L77" s="206"/>
      <c r="M77" s="224"/>
      <c r="N77" s="221"/>
    </row>
    <row r="78" spans="1:14" ht="30" x14ac:dyDescent="0.2">
      <c r="A78" s="212"/>
      <c r="B78" s="62" t="s">
        <v>141</v>
      </c>
      <c r="C78" s="66">
        <f t="shared" ref="C78:C79" si="16">D77</f>
        <v>0.5187499999999996</v>
      </c>
      <c r="D78" s="66">
        <f t="shared" si="15"/>
        <v>0.51944444444444404</v>
      </c>
      <c r="E78" s="157">
        <f>$E$8</f>
        <v>6.9444444444444447E-4</v>
      </c>
      <c r="F78" s="206"/>
      <c r="G78" s="206"/>
      <c r="H78" s="206"/>
      <c r="I78" s="206"/>
      <c r="J78" s="206"/>
      <c r="K78" s="206"/>
      <c r="L78" s="206"/>
      <c r="M78" s="224"/>
      <c r="N78" s="221"/>
    </row>
    <row r="79" spans="1:14" ht="15" x14ac:dyDescent="0.2">
      <c r="A79" s="212"/>
      <c r="B79" s="59" t="s">
        <v>28</v>
      </c>
      <c r="C79" s="73">
        <f t="shared" si="16"/>
        <v>0.51944444444444404</v>
      </c>
      <c r="D79" s="20"/>
      <c r="E79" s="156">
        <f>$E$9</f>
        <v>6.9444444444444441E-3</v>
      </c>
      <c r="F79" s="206"/>
      <c r="G79" s="206"/>
      <c r="H79" s="206"/>
      <c r="I79" s="206"/>
      <c r="J79" s="206"/>
      <c r="K79" s="206"/>
      <c r="L79" s="206"/>
      <c r="M79" s="224"/>
      <c r="N79" s="221"/>
    </row>
    <row r="80" spans="1:14" x14ac:dyDescent="0.2">
      <c r="A80" s="212"/>
      <c r="B80" s="61" t="s">
        <v>183</v>
      </c>
      <c r="C80" s="66">
        <f>C79+E79/2</f>
        <v>0.52291666666666625</v>
      </c>
      <c r="D80" s="20"/>
      <c r="E80" s="83"/>
      <c r="F80" s="206"/>
      <c r="G80" s="206"/>
      <c r="H80" s="206"/>
      <c r="I80" s="206"/>
      <c r="J80" s="206"/>
      <c r="K80" s="206"/>
      <c r="L80" s="206"/>
      <c r="M80" s="224"/>
      <c r="N80" s="221"/>
    </row>
    <row r="81" spans="1:14" ht="15" thickBot="1" x14ac:dyDescent="0.25">
      <c r="A81" s="213"/>
      <c r="B81" s="76" t="s">
        <v>22</v>
      </c>
      <c r="C81" s="77"/>
      <c r="D81" s="78">
        <f>C79+E79</f>
        <v>0.52638888888888846</v>
      </c>
      <c r="E81" s="84"/>
      <c r="F81" s="207"/>
      <c r="G81" s="207"/>
      <c r="H81" s="207"/>
      <c r="I81" s="207"/>
      <c r="J81" s="207"/>
      <c r="K81" s="207"/>
      <c r="L81" s="207"/>
      <c r="M81" s="225"/>
      <c r="N81" s="222"/>
    </row>
    <row r="82" spans="1:14" x14ac:dyDescent="0.2">
      <c r="E82" s="97"/>
    </row>
    <row r="83" spans="1:14" x14ac:dyDescent="0.2">
      <c r="B83" s="3" t="s">
        <v>44</v>
      </c>
      <c r="E83" s="68">
        <f>$E$13</f>
        <v>1.3888888888888889E-3</v>
      </c>
    </row>
    <row r="84" spans="1:14" ht="15" thickBot="1" x14ac:dyDescent="0.25"/>
    <row r="85" spans="1:14" ht="14" customHeight="1" x14ac:dyDescent="0.2">
      <c r="A85" s="214" t="s">
        <v>151</v>
      </c>
      <c r="B85" s="74" t="s">
        <v>40</v>
      </c>
      <c r="C85" s="75">
        <f>D81+E83</f>
        <v>0.52777777777777735</v>
      </c>
      <c r="D85" s="65">
        <f>C85+E85</f>
        <v>0.52847222222222179</v>
      </c>
      <c r="E85" s="155">
        <f>$E$5</f>
        <v>6.9444444444444447E-4</v>
      </c>
      <c r="F85" s="205" t="s">
        <v>143</v>
      </c>
      <c r="G85" s="205" t="s">
        <v>143</v>
      </c>
      <c r="H85" s="205" t="s">
        <v>143</v>
      </c>
      <c r="I85" s="205" t="s">
        <v>143</v>
      </c>
      <c r="J85" s="205" t="s">
        <v>143</v>
      </c>
      <c r="K85" s="205" t="s">
        <v>143</v>
      </c>
      <c r="L85" s="205" t="s">
        <v>143</v>
      </c>
      <c r="M85" s="223" t="s">
        <v>143</v>
      </c>
      <c r="N85" s="220" t="s">
        <v>145</v>
      </c>
    </row>
    <row r="86" spans="1:14" ht="30" x14ac:dyDescent="0.2">
      <c r="A86" s="215"/>
      <c r="B86" s="59" t="s">
        <v>41</v>
      </c>
      <c r="C86" s="66">
        <f>D85</f>
        <v>0.52847222222222179</v>
      </c>
      <c r="D86" s="66">
        <f>C86+E86</f>
        <v>0.531944444444444</v>
      </c>
      <c r="E86" s="156">
        <f>$E$6</f>
        <v>3.472222222222222E-3</v>
      </c>
      <c r="F86" s="206"/>
      <c r="G86" s="206"/>
      <c r="H86" s="206"/>
      <c r="I86" s="206"/>
      <c r="J86" s="206"/>
      <c r="K86" s="206"/>
      <c r="L86" s="206"/>
      <c r="M86" s="224"/>
      <c r="N86" s="221"/>
    </row>
    <row r="87" spans="1:14" x14ac:dyDescent="0.2">
      <c r="A87" s="215"/>
      <c r="B87" s="60" t="s">
        <v>27</v>
      </c>
      <c r="C87" s="66">
        <f>D86</f>
        <v>0.531944444444444</v>
      </c>
      <c r="D87" s="66">
        <f t="shared" ref="D87:D88" si="17">C87+E87</f>
        <v>0.53263888888888844</v>
      </c>
      <c r="E87" s="157">
        <f>$E$7</f>
        <v>6.9444444444444447E-4</v>
      </c>
      <c r="F87" s="206"/>
      <c r="G87" s="206"/>
      <c r="H87" s="206"/>
      <c r="I87" s="206"/>
      <c r="J87" s="206"/>
      <c r="K87" s="206"/>
      <c r="L87" s="206"/>
      <c r="M87" s="224"/>
      <c r="N87" s="221"/>
    </row>
    <row r="88" spans="1:14" ht="30" x14ac:dyDescent="0.2">
      <c r="A88" s="215"/>
      <c r="B88" s="62" t="s">
        <v>141</v>
      </c>
      <c r="C88" s="66">
        <f t="shared" ref="C88:C89" si="18">D87</f>
        <v>0.53263888888888844</v>
      </c>
      <c r="D88" s="66">
        <f t="shared" si="17"/>
        <v>0.53333333333333288</v>
      </c>
      <c r="E88" s="157">
        <f>$E$8</f>
        <v>6.9444444444444447E-4</v>
      </c>
      <c r="F88" s="206"/>
      <c r="G88" s="206"/>
      <c r="H88" s="206"/>
      <c r="I88" s="206"/>
      <c r="J88" s="206"/>
      <c r="K88" s="206"/>
      <c r="L88" s="206"/>
      <c r="M88" s="224"/>
      <c r="N88" s="221"/>
    </row>
    <row r="89" spans="1:14" ht="15" x14ac:dyDescent="0.2">
      <c r="A89" s="215"/>
      <c r="B89" s="59" t="s">
        <v>28</v>
      </c>
      <c r="C89" s="73">
        <f t="shared" si="18"/>
        <v>0.53333333333333288</v>
      </c>
      <c r="D89" s="20"/>
      <c r="E89" s="156">
        <f>$E$9</f>
        <v>6.9444444444444441E-3</v>
      </c>
      <c r="F89" s="206"/>
      <c r="G89" s="206"/>
      <c r="H89" s="206"/>
      <c r="I89" s="206"/>
      <c r="J89" s="206"/>
      <c r="K89" s="206"/>
      <c r="L89" s="206"/>
      <c r="M89" s="224"/>
      <c r="N89" s="221"/>
    </row>
    <row r="90" spans="1:14" x14ac:dyDescent="0.2">
      <c r="A90" s="215"/>
      <c r="B90" s="61" t="s">
        <v>184</v>
      </c>
      <c r="C90" s="66">
        <f>C89+E89/2</f>
        <v>0.53680555555555509</v>
      </c>
      <c r="D90" s="20"/>
      <c r="E90" s="83"/>
      <c r="F90" s="206"/>
      <c r="G90" s="206"/>
      <c r="H90" s="206"/>
      <c r="I90" s="206"/>
      <c r="J90" s="206"/>
      <c r="K90" s="206"/>
      <c r="L90" s="206"/>
      <c r="M90" s="224"/>
      <c r="N90" s="221"/>
    </row>
    <row r="91" spans="1:14" x14ac:dyDescent="0.2">
      <c r="A91" s="216"/>
      <c r="B91" s="76" t="s">
        <v>22</v>
      </c>
      <c r="C91" s="77"/>
      <c r="D91" s="78">
        <f>C89+E89</f>
        <v>0.5402777777777773</v>
      </c>
      <c r="E91" s="84"/>
      <c r="F91" s="207"/>
      <c r="G91" s="207"/>
      <c r="H91" s="207"/>
      <c r="I91" s="207"/>
      <c r="J91" s="207"/>
      <c r="K91" s="207"/>
      <c r="L91" s="207"/>
      <c r="M91" s="225"/>
      <c r="N91" s="222"/>
    </row>
    <row r="92" spans="1:14" x14ac:dyDescent="0.2">
      <c r="A92" s="8"/>
      <c r="C92" s="14"/>
      <c r="D92" s="14"/>
      <c r="E92" s="97"/>
    </row>
    <row r="93" spans="1:14" x14ac:dyDescent="0.2">
      <c r="B93" s="3" t="s">
        <v>44</v>
      </c>
      <c r="C93" s="14"/>
      <c r="D93" s="14"/>
      <c r="E93" s="68">
        <f>$E$13</f>
        <v>1.3888888888888889E-3</v>
      </c>
    </row>
    <row r="94" spans="1:14" ht="15" thickBot="1" x14ac:dyDescent="0.25">
      <c r="C94" s="14"/>
      <c r="D94" s="14"/>
      <c r="E94" s="14"/>
    </row>
    <row r="95" spans="1:14" ht="14" customHeight="1" x14ac:dyDescent="0.2">
      <c r="A95" s="208" t="s">
        <v>159</v>
      </c>
      <c r="B95" s="74" t="s">
        <v>40</v>
      </c>
      <c r="C95" s="75">
        <f>D91+E93</f>
        <v>0.54166666666666619</v>
      </c>
      <c r="D95" s="65">
        <f>C95+E95</f>
        <v>0.54236111111111063</v>
      </c>
      <c r="E95" s="155">
        <f>$E$5</f>
        <v>6.9444444444444447E-4</v>
      </c>
      <c r="F95" s="235" t="s">
        <v>143</v>
      </c>
      <c r="G95" s="235" t="s">
        <v>143</v>
      </c>
      <c r="H95" s="235" t="s">
        <v>143</v>
      </c>
      <c r="I95" s="235" t="s">
        <v>143</v>
      </c>
      <c r="J95" s="235" t="s">
        <v>143</v>
      </c>
      <c r="K95" s="235" t="s">
        <v>143</v>
      </c>
      <c r="L95" s="235" t="s">
        <v>143</v>
      </c>
      <c r="M95" s="235" t="s">
        <v>143</v>
      </c>
      <c r="N95" s="238" t="s">
        <v>145</v>
      </c>
    </row>
    <row r="96" spans="1:14" ht="30" x14ac:dyDescent="0.2">
      <c r="A96" s="209"/>
      <c r="B96" s="59" t="s">
        <v>41</v>
      </c>
      <c r="C96" s="66">
        <f>D95</f>
        <v>0.54236111111111063</v>
      </c>
      <c r="D96" s="66">
        <f>C96+E96</f>
        <v>0.54583333333333284</v>
      </c>
      <c r="E96" s="156">
        <f>$E$6</f>
        <v>3.472222222222222E-3</v>
      </c>
      <c r="F96" s="236"/>
      <c r="G96" s="236"/>
      <c r="H96" s="236"/>
      <c r="I96" s="236"/>
      <c r="J96" s="236"/>
      <c r="K96" s="236"/>
      <c r="L96" s="236"/>
      <c r="M96" s="236"/>
      <c r="N96" s="239"/>
    </row>
    <row r="97" spans="1:14" x14ac:dyDescent="0.2">
      <c r="A97" s="209"/>
      <c r="B97" s="60" t="s">
        <v>27</v>
      </c>
      <c r="C97" s="66">
        <f>D96</f>
        <v>0.54583333333333284</v>
      </c>
      <c r="D97" s="66">
        <f t="shared" ref="D97:D98" si="19">C97+E97</f>
        <v>0.54652777777777728</v>
      </c>
      <c r="E97" s="157">
        <f>$E$7</f>
        <v>6.9444444444444447E-4</v>
      </c>
      <c r="F97" s="236"/>
      <c r="G97" s="236"/>
      <c r="H97" s="236"/>
      <c r="I97" s="236"/>
      <c r="J97" s="236"/>
      <c r="K97" s="236"/>
      <c r="L97" s="236"/>
      <c r="M97" s="236"/>
      <c r="N97" s="239"/>
    </row>
    <row r="98" spans="1:14" ht="30" x14ac:dyDescent="0.2">
      <c r="A98" s="209"/>
      <c r="B98" s="62" t="s">
        <v>141</v>
      </c>
      <c r="C98" s="66">
        <f t="shared" ref="C98:C99" si="20">D97</f>
        <v>0.54652777777777728</v>
      </c>
      <c r="D98" s="66">
        <f t="shared" si="19"/>
        <v>0.54722222222222172</v>
      </c>
      <c r="E98" s="157">
        <f>$E$8</f>
        <v>6.9444444444444447E-4</v>
      </c>
      <c r="F98" s="236"/>
      <c r="G98" s="236"/>
      <c r="H98" s="236"/>
      <c r="I98" s="236"/>
      <c r="J98" s="236"/>
      <c r="K98" s="236"/>
      <c r="L98" s="236"/>
      <c r="M98" s="236"/>
      <c r="N98" s="239"/>
    </row>
    <row r="99" spans="1:14" ht="15" x14ac:dyDescent="0.2">
      <c r="A99" s="209"/>
      <c r="B99" s="59" t="s">
        <v>28</v>
      </c>
      <c r="C99" s="73">
        <f t="shared" si="20"/>
        <v>0.54722222222222172</v>
      </c>
      <c r="D99" s="20"/>
      <c r="E99" s="156">
        <f>$E$9</f>
        <v>6.9444444444444441E-3</v>
      </c>
      <c r="F99" s="236"/>
      <c r="G99" s="236"/>
      <c r="H99" s="236"/>
      <c r="I99" s="236"/>
      <c r="J99" s="236"/>
      <c r="K99" s="236"/>
      <c r="L99" s="236"/>
      <c r="M99" s="236"/>
      <c r="N99" s="239"/>
    </row>
    <row r="100" spans="1:14" x14ac:dyDescent="0.2">
      <c r="A100" s="210"/>
      <c r="B100" s="85" t="s">
        <v>22</v>
      </c>
      <c r="C100" s="158"/>
      <c r="D100" s="78">
        <f>C99+E99</f>
        <v>0.55416666666666614</v>
      </c>
      <c r="E100" s="158"/>
      <c r="F100" s="237"/>
      <c r="G100" s="237"/>
      <c r="H100" s="237"/>
      <c r="I100" s="237"/>
      <c r="J100" s="237"/>
      <c r="K100" s="237"/>
      <c r="L100" s="237"/>
      <c r="M100" s="237"/>
      <c r="N100" s="240"/>
    </row>
    <row r="101" spans="1:14" x14ac:dyDescent="0.2">
      <c r="E101" s="97"/>
    </row>
    <row r="102" spans="1:14" x14ac:dyDescent="0.2">
      <c r="B102" s="183" t="s">
        <v>218</v>
      </c>
      <c r="C102" s="185">
        <f>COUNTA(A1:A100)</f>
        <v>10</v>
      </c>
      <c r="E102" s="97"/>
    </row>
    <row r="103" spans="1:14" x14ac:dyDescent="0.2">
      <c r="E103" s="97"/>
    </row>
  </sheetData>
  <mergeCells count="110">
    <mergeCell ref="N85:N91"/>
    <mergeCell ref="F95:F100"/>
    <mergeCell ref="N95:N100"/>
    <mergeCell ref="G95:G100"/>
    <mergeCell ref="F85:F91"/>
    <mergeCell ref="G85:G91"/>
    <mergeCell ref="H85:H91"/>
    <mergeCell ref="I85:I91"/>
    <mergeCell ref="J85:J91"/>
    <mergeCell ref="M95:M100"/>
    <mergeCell ref="H95:H100"/>
    <mergeCell ref="I95:I100"/>
    <mergeCell ref="J95:J100"/>
    <mergeCell ref="K95:K100"/>
    <mergeCell ref="L95:L100"/>
    <mergeCell ref="K85:K91"/>
    <mergeCell ref="L85:L91"/>
    <mergeCell ref="M85:M91"/>
    <mergeCell ref="K65:K71"/>
    <mergeCell ref="L65:L71"/>
    <mergeCell ref="M65:M71"/>
    <mergeCell ref="N65:N71"/>
    <mergeCell ref="F75:F81"/>
    <mergeCell ref="G75:G81"/>
    <mergeCell ref="H75:H81"/>
    <mergeCell ref="I75:I81"/>
    <mergeCell ref="J75:J81"/>
    <mergeCell ref="K75:K81"/>
    <mergeCell ref="L75:L81"/>
    <mergeCell ref="M75:M81"/>
    <mergeCell ref="N75:N81"/>
    <mergeCell ref="F65:F71"/>
    <mergeCell ref="G65:G71"/>
    <mergeCell ref="H65:H71"/>
    <mergeCell ref="I65:I71"/>
    <mergeCell ref="J65:J71"/>
    <mergeCell ref="K45:K51"/>
    <mergeCell ref="L45:L51"/>
    <mergeCell ref="M45:M51"/>
    <mergeCell ref="N45:N51"/>
    <mergeCell ref="F55:F61"/>
    <mergeCell ref="G55:G61"/>
    <mergeCell ref="H55:H61"/>
    <mergeCell ref="I55:I61"/>
    <mergeCell ref="J55:J61"/>
    <mergeCell ref="K55:K61"/>
    <mergeCell ref="L55:L61"/>
    <mergeCell ref="M55:M61"/>
    <mergeCell ref="N55:N61"/>
    <mergeCell ref="F45:F51"/>
    <mergeCell ref="G45:G51"/>
    <mergeCell ref="H45:H51"/>
    <mergeCell ref="I45:I51"/>
    <mergeCell ref="J45:J51"/>
    <mergeCell ref="K25:K31"/>
    <mergeCell ref="L25:L31"/>
    <mergeCell ref="M25:M31"/>
    <mergeCell ref="N25:N31"/>
    <mergeCell ref="F35:F41"/>
    <mergeCell ref="G35:G41"/>
    <mergeCell ref="H35:H41"/>
    <mergeCell ref="I35:I41"/>
    <mergeCell ref="J35:J41"/>
    <mergeCell ref="K35:K41"/>
    <mergeCell ref="L35:L41"/>
    <mergeCell ref="M35:M41"/>
    <mergeCell ref="N35:N41"/>
    <mergeCell ref="F25:F31"/>
    <mergeCell ref="G25:G31"/>
    <mergeCell ref="H25:H31"/>
    <mergeCell ref="I25:I31"/>
    <mergeCell ref="J25:J31"/>
    <mergeCell ref="N1:N4"/>
    <mergeCell ref="N5:N11"/>
    <mergeCell ref="F15:F21"/>
    <mergeCell ref="G15:G21"/>
    <mergeCell ref="H15:H21"/>
    <mergeCell ref="I15:I21"/>
    <mergeCell ref="J15:J21"/>
    <mergeCell ref="K15:K21"/>
    <mergeCell ref="L15:L21"/>
    <mergeCell ref="M15:M21"/>
    <mergeCell ref="N15:N21"/>
    <mergeCell ref="J5:J11"/>
    <mergeCell ref="K5:K11"/>
    <mergeCell ref="L5:L11"/>
    <mergeCell ref="M5:M11"/>
    <mergeCell ref="G1:G4"/>
    <mergeCell ref="H1:H4"/>
    <mergeCell ref="I1:I4"/>
    <mergeCell ref="J1:J4"/>
    <mergeCell ref="K1:K4"/>
    <mergeCell ref="L1:L4"/>
    <mergeCell ref="M1:M4"/>
    <mergeCell ref="F1:F4"/>
    <mergeCell ref="F5:F11"/>
    <mergeCell ref="G5:G11"/>
    <mergeCell ref="H5:H11"/>
    <mergeCell ref="I5:I11"/>
    <mergeCell ref="A95:A100"/>
    <mergeCell ref="A75:A81"/>
    <mergeCell ref="C1:D1"/>
    <mergeCell ref="A85:A91"/>
    <mergeCell ref="A25:A31"/>
    <mergeCell ref="A35:A41"/>
    <mergeCell ref="A45:A51"/>
    <mergeCell ref="A55:A61"/>
    <mergeCell ref="A65:A71"/>
    <mergeCell ref="A5:A11"/>
    <mergeCell ref="A15:A21"/>
  </mergeCells>
  <phoneticPr fontId="8" type="noConversion"/>
  <pageMargins left="0.25" right="0.25" top="0.75" bottom="0.75" header="0.3" footer="0.3"/>
  <pageSetup paperSize="9" scale="97" fitToHeight="0" orientation="landscape" verticalDpi="300" r:id="rId1"/>
  <rowBreaks count="4" manualBreakCount="4">
    <brk id="22" max="16383" man="1"/>
    <brk id="42" max="16383" man="1"/>
    <brk id="62" max="16383" man="1"/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N103"/>
  <sheetViews>
    <sheetView zoomScaleNormal="100" zoomScaleSheetLayoutView="90" workbookViewId="0">
      <selection activeCell="A12" sqref="A12:N19"/>
    </sheetView>
  </sheetViews>
  <sheetFormatPr baseColWidth="10" defaultColWidth="11" defaultRowHeight="14" x14ac:dyDescent="0.2"/>
  <cols>
    <col min="1" max="1" width="6.33203125" style="2" bestFit="1" customWidth="1"/>
    <col min="2" max="2" width="41.1640625" style="2" bestFit="1" customWidth="1"/>
    <col min="3" max="3" width="8" style="9" bestFit="1" customWidth="1"/>
    <col min="4" max="4" width="6.33203125" style="9" bestFit="1" customWidth="1"/>
    <col min="5" max="5" width="7.5" style="9" bestFit="1" customWidth="1"/>
    <col min="6" max="14" width="8.33203125" style="2" customWidth="1"/>
    <col min="15" max="16384" width="11" style="2"/>
  </cols>
  <sheetData>
    <row r="1" spans="1:14" ht="13.75" customHeight="1" x14ac:dyDescent="0.2">
      <c r="C1" s="202" t="s">
        <v>26</v>
      </c>
      <c r="D1" s="202"/>
      <c r="E1" s="9" t="s">
        <v>25</v>
      </c>
      <c r="F1" s="241" t="s">
        <v>37</v>
      </c>
      <c r="G1" s="241" t="s">
        <v>38</v>
      </c>
      <c r="H1" s="241" t="s">
        <v>135</v>
      </c>
      <c r="I1" s="241" t="s">
        <v>136</v>
      </c>
      <c r="J1" s="241" t="s">
        <v>137</v>
      </c>
      <c r="K1" s="241" t="s">
        <v>138</v>
      </c>
      <c r="L1" s="241" t="s">
        <v>139</v>
      </c>
      <c r="M1" s="244" t="s">
        <v>140</v>
      </c>
      <c r="N1" s="247" t="s">
        <v>144</v>
      </c>
    </row>
    <row r="2" spans="1:14" ht="14.5" customHeight="1" thickBot="1" x14ac:dyDescent="0.25">
      <c r="C2" s="9" t="s">
        <v>21</v>
      </c>
      <c r="D2" s="9" t="s">
        <v>22</v>
      </c>
      <c r="F2" s="242"/>
      <c r="G2" s="242"/>
      <c r="H2" s="242"/>
      <c r="I2" s="242"/>
      <c r="J2" s="242"/>
      <c r="K2" s="242"/>
      <c r="L2" s="242"/>
      <c r="M2" s="245"/>
      <c r="N2" s="248"/>
    </row>
    <row r="3" spans="1:14" ht="14.5" customHeight="1" thickBot="1" x14ac:dyDescent="0.25">
      <c r="B3" s="63" t="s">
        <v>64</v>
      </c>
      <c r="C3" s="64">
        <v>0.62152777777777779</v>
      </c>
      <c r="D3" s="72">
        <f t="shared" ref="D3" si="0">C3+E3</f>
        <v>0.625</v>
      </c>
      <c r="E3" s="79">
        <v>3.472222222222222E-3</v>
      </c>
      <c r="F3" s="242"/>
      <c r="G3" s="242"/>
      <c r="H3" s="242"/>
      <c r="I3" s="242"/>
      <c r="J3" s="242"/>
      <c r="K3" s="242"/>
      <c r="L3" s="242"/>
      <c r="M3" s="245"/>
      <c r="N3" s="248"/>
    </row>
    <row r="4" spans="1:14" s="7" customFormat="1" ht="14.75" customHeight="1" thickBot="1" x14ac:dyDescent="0.25">
      <c r="A4" s="5"/>
      <c r="B4" s="6"/>
      <c r="C4" s="11"/>
      <c r="D4" s="11"/>
      <c r="E4" s="11"/>
      <c r="F4" s="243"/>
      <c r="G4" s="243"/>
      <c r="H4" s="243"/>
      <c r="I4" s="243"/>
      <c r="J4" s="243"/>
      <c r="K4" s="243"/>
      <c r="L4" s="243"/>
      <c r="M4" s="246"/>
      <c r="N4" s="249"/>
    </row>
    <row r="5" spans="1:14" ht="14" customHeight="1" x14ac:dyDescent="0.2">
      <c r="A5" s="214" t="s">
        <v>29</v>
      </c>
      <c r="B5" s="74" t="s">
        <v>40</v>
      </c>
      <c r="C5" s="75">
        <f>C3+E3</f>
        <v>0.625</v>
      </c>
      <c r="D5" s="65">
        <f>C5+E5</f>
        <v>0.62569444444444444</v>
      </c>
      <c r="E5" s="39">
        <v>6.9444444444444447E-4</v>
      </c>
      <c r="F5" s="253" t="s">
        <v>143</v>
      </c>
      <c r="G5" s="253" t="s">
        <v>143</v>
      </c>
      <c r="H5" s="253" t="s">
        <v>143</v>
      </c>
      <c r="I5" s="253" t="s">
        <v>143</v>
      </c>
      <c r="J5" s="253" t="s">
        <v>143</v>
      </c>
      <c r="K5" s="253" t="s">
        <v>143</v>
      </c>
      <c r="L5" s="253" t="s">
        <v>143</v>
      </c>
      <c r="M5" s="250" t="s">
        <v>143</v>
      </c>
      <c r="N5" s="238" t="s">
        <v>145</v>
      </c>
    </row>
    <row r="6" spans="1:14" x14ac:dyDescent="0.2">
      <c r="A6" s="215"/>
      <c r="B6" s="182" t="s">
        <v>212</v>
      </c>
      <c r="C6" s="66">
        <f>D5</f>
        <v>0.62569444444444444</v>
      </c>
      <c r="D6" s="66">
        <f t="shared" ref="D6:D7" si="1">C6+E6</f>
        <v>0.62708333333333333</v>
      </c>
      <c r="E6" s="43">
        <v>1.3888888888888889E-3</v>
      </c>
      <c r="F6" s="254"/>
      <c r="G6" s="254"/>
      <c r="H6" s="254"/>
      <c r="I6" s="254"/>
      <c r="J6" s="254"/>
      <c r="K6" s="254"/>
      <c r="L6" s="254"/>
      <c r="M6" s="251"/>
      <c r="N6" s="239"/>
    </row>
    <row r="7" spans="1:14" ht="30" x14ac:dyDescent="0.2">
      <c r="A7" s="215"/>
      <c r="B7" s="62" t="s">
        <v>141</v>
      </c>
      <c r="C7" s="66">
        <f t="shared" ref="C7:C8" si="2">D6</f>
        <v>0.62708333333333333</v>
      </c>
      <c r="D7" s="66">
        <f t="shared" si="1"/>
        <v>0.62777777777777777</v>
      </c>
      <c r="E7" s="43">
        <v>6.9444444444444447E-4</v>
      </c>
      <c r="F7" s="254"/>
      <c r="G7" s="254"/>
      <c r="H7" s="254"/>
      <c r="I7" s="254"/>
      <c r="J7" s="254"/>
      <c r="K7" s="254"/>
      <c r="L7" s="254"/>
      <c r="M7" s="251"/>
      <c r="N7" s="239"/>
    </row>
    <row r="8" spans="1:14" ht="15" x14ac:dyDescent="0.2">
      <c r="A8" s="215"/>
      <c r="B8" s="59" t="s">
        <v>65</v>
      </c>
      <c r="C8" s="73">
        <f t="shared" si="2"/>
        <v>0.62777777777777777</v>
      </c>
      <c r="D8" s="20"/>
      <c r="E8" s="86">
        <v>4.8611111111111112E-3</v>
      </c>
      <c r="F8" s="254"/>
      <c r="G8" s="254"/>
      <c r="H8" s="254"/>
      <c r="I8" s="254"/>
      <c r="J8" s="254"/>
      <c r="K8" s="254"/>
      <c r="L8" s="254"/>
      <c r="M8" s="251"/>
      <c r="N8" s="239"/>
    </row>
    <row r="9" spans="1:14" x14ac:dyDescent="0.2">
      <c r="A9" s="215"/>
      <c r="B9" s="61" t="s">
        <v>66</v>
      </c>
      <c r="C9" s="66">
        <f>C8+E8/4</f>
        <v>0.62899305555555551</v>
      </c>
      <c r="D9" s="20"/>
      <c r="E9" s="87"/>
      <c r="F9" s="254"/>
      <c r="G9" s="254"/>
      <c r="H9" s="254"/>
      <c r="I9" s="254"/>
      <c r="J9" s="254"/>
      <c r="K9" s="254"/>
      <c r="L9" s="254"/>
      <c r="M9" s="251"/>
      <c r="N9" s="239"/>
    </row>
    <row r="10" spans="1:14" ht="15" thickBot="1" x14ac:dyDescent="0.25">
      <c r="A10" s="216"/>
      <c r="B10" s="88" t="s">
        <v>22</v>
      </c>
      <c r="C10" s="34"/>
      <c r="D10" s="78">
        <f>C8+E8</f>
        <v>0.63263888888888886</v>
      </c>
      <c r="E10" s="49"/>
      <c r="F10" s="255"/>
      <c r="G10" s="255"/>
      <c r="H10" s="255"/>
      <c r="I10" s="255"/>
      <c r="J10" s="255"/>
      <c r="K10" s="255"/>
      <c r="L10" s="255"/>
      <c r="M10" s="252"/>
      <c r="N10" s="240"/>
    </row>
    <row r="11" spans="1:14" x14ac:dyDescent="0.2">
      <c r="A11" s="8"/>
      <c r="F11" s="89"/>
      <c r="G11" s="89"/>
      <c r="H11" s="89"/>
      <c r="I11" s="89"/>
      <c r="J11" s="89"/>
      <c r="K11" s="89"/>
      <c r="L11" s="89"/>
      <c r="M11" s="89"/>
      <c r="N11" s="89"/>
    </row>
    <row r="12" spans="1:14" x14ac:dyDescent="0.2">
      <c r="B12" s="3" t="s">
        <v>44</v>
      </c>
      <c r="E12" s="10">
        <v>1.3888888888888889E-3</v>
      </c>
    </row>
    <row r="13" spans="1:14" ht="15" thickBot="1" x14ac:dyDescent="0.25"/>
    <row r="14" spans="1:14" ht="14" customHeight="1" x14ac:dyDescent="0.2">
      <c r="A14" s="211" t="s">
        <v>30</v>
      </c>
      <c r="B14" s="74" t="s">
        <v>40</v>
      </c>
      <c r="C14" s="75">
        <f>D10+E12</f>
        <v>0.63402777777777775</v>
      </c>
      <c r="D14" s="65">
        <f>C14+E14</f>
        <v>0.63472222222222219</v>
      </c>
      <c r="E14" s="71">
        <f>$E$5</f>
        <v>6.9444444444444447E-4</v>
      </c>
      <c r="F14" s="253" t="s">
        <v>143</v>
      </c>
      <c r="G14" s="253" t="s">
        <v>143</v>
      </c>
      <c r="H14" s="253" t="s">
        <v>143</v>
      </c>
      <c r="I14" s="253" t="s">
        <v>143</v>
      </c>
      <c r="J14" s="253" t="s">
        <v>143</v>
      </c>
      <c r="K14" s="253" t="s">
        <v>143</v>
      </c>
      <c r="L14" s="253" t="s">
        <v>143</v>
      </c>
      <c r="M14" s="250" t="s">
        <v>143</v>
      </c>
      <c r="N14" s="238" t="s">
        <v>145</v>
      </c>
    </row>
    <row r="15" spans="1:14" x14ac:dyDescent="0.2">
      <c r="A15" s="212"/>
      <c r="B15" s="182" t="s">
        <v>212</v>
      </c>
      <c r="C15" s="66">
        <f>D14</f>
        <v>0.63472222222222219</v>
      </c>
      <c r="D15" s="66">
        <f t="shared" ref="D15:D16" si="3">C15+E15</f>
        <v>0.63611111111111107</v>
      </c>
      <c r="E15" s="69">
        <f>$E$6</f>
        <v>1.3888888888888889E-3</v>
      </c>
      <c r="F15" s="254"/>
      <c r="G15" s="254"/>
      <c r="H15" s="254"/>
      <c r="I15" s="254"/>
      <c r="J15" s="254"/>
      <c r="K15" s="254"/>
      <c r="L15" s="254"/>
      <c r="M15" s="251"/>
      <c r="N15" s="239"/>
    </row>
    <row r="16" spans="1:14" ht="30" x14ac:dyDescent="0.2">
      <c r="A16" s="212"/>
      <c r="B16" s="62" t="s">
        <v>141</v>
      </c>
      <c r="C16" s="66">
        <f t="shared" ref="C16:C17" si="4">D15</f>
        <v>0.63611111111111107</v>
      </c>
      <c r="D16" s="66">
        <f t="shared" si="3"/>
        <v>0.63680555555555551</v>
      </c>
      <c r="E16" s="69">
        <f>$E$7</f>
        <v>6.9444444444444447E-4</v>
      </c>
      <c r="F16" s="254"/>
      <c r="G16" s="254"/>
      <c r="H16" s="254"/>
      <c r="I16" s="254"/>
      <c r="J16" s="254"/>
      <c r="K16" s="254"/>
      <c r="L16" s="254"/>
      <c r="M16" s="251"/>
      <c r="N16" s="239"/>
    </row>
    <row r="17" spans="1:14" ht="15" x14ac:dyDescent="0.2">
      <c r="A17" s="212"/>
      <c r="B17" s="59" t="s">
        <v>65</v>
      </c>
      <c r="C17" s="73">
        <f t="shared" si="4"/>
        <v>0.63680555555555551</v>
      </c>
      <c r="D17" s="20"/>
      <c r="E17" s="100">
        <f>$E$8</f>
        <v>4.8611111111111112E-3</v>
      </c>
      <c r="F17" s="254"/>
      <c r="G17" s="254"/>
      <c r="H17" s="254"/>
      <c r="I17" s="254"/>
      <c r="J17" s="254"/>
      <c r="K17" s="254"/>
      <c r="L17" s="254"/>
      <c r="M17" s="251"/>
      <c r="N17" s="239"/>
    </row>
    <row r="18" spans="1:14" x14ac:dyDescent="0.2">
      <c r="A18" s="212"/>
      <c r="B18" s="61" t="s">
        <v>67</v>
      </c>
      <c r="C18" s="66">
        <f>C17+E17/4</f>
        <v>0.63802083333333326</v>
      </c>
      <c r="D18" s="20"/>
      <c r="E18" s="87"/>
      <c r="F18" s="254"/>
      <c r="G18" s="254"/>
      <c r="H18" s="254"/>
      <c r="I18" s="254"/>
      <c r="J18" s="254"/>
      <c r="K18" s="254"/>
      <c r="L18" s="254"/>
      <c r="M18" s="251"/>
      <c r="N18" s="239"/>
    </row>
    <row r="19" spans="1:14" ht="15" thickBot="1" x14ac:dyDescent="0.25">
      <c r="A19" s="213"/>
      <c r="B19" s="88" t="s">
        <v>22</v>
      </c>
      <c r="C19" s="34"/>
      <c r="D19" s="78">
        <f>C17+E17</f>
        <v>0.64166666666666661</v>
      </c>
      <c r="E19" s="49"/>
      <c r="F19" s="255"/>
      <c r="G19" s="255"/>
      <c r="H19" s="255"/>
      <c r="I19" s="255"/>
      <c r="J19" s="255"/>
      <c r="K19" s="255"/>
      <c r="L19" s="255"/>
      <c r="M19" s="252"/>
      <c r="N19" s="240"/>
    </row>
    <row r="21" spans="1:14" x14ac:dyDescent="0.2">
      <c r="B21" s="3" t="s">
        <v>44</v>
      </c>
      <c r="E21" s="68">
        <f>$E$12</f>
        <v>1.3888888888888889E-3</v>
      </c>
    </row>
    <row r="22" spans="1:14" ht="15" thickBot="1" x14ac:dyDescent="0.25"/>
    <row r="23" spans="1:14" ht="14" customHeight="1" x14ac:dyDescent="0.2">
      <c r="A23" s="214" t="s">
        <v>31</v>
      </c>
      <c r="B23" s="74" t="s">
        <v>40</v>
      </c>
      <c r="C23" s="75">
        <f>D19+E21</f>
        <v>0.64305555555555549</v>
      </c>
      <c r="D23" s="65">
        <f>C23+E23</f>
        <v>0.64374999999999993</v>
      </c>
      <c r="E23" s="71">
        <f>$E$5</f>
        <v>6.9444444444444447E-4</v>
      </c>
      <c r="F23" s="253" t="s">
        <v>143</v>
      </c>
      <c r="G23" s="253" t="s">
        <v>143</v>
      </c>
      <c r="H23" s="253" t="s">
        <v>143</v>
      </c>
      <c r="I23" s="253" t="s">
        <v>143</v>
      </c>
      <c r="J23" s="253" t="s">
        <v>143</v>
      </c>
      <c r="K23" s="253" t="s">
        <v>143</v>
      </c>
      <c r="L23" s="253" t="s">
        <v>143</v>
      </c>
      <c r="M23" s="250" t="s">
        <v>143</v>
      </c>
      <c r="N23" s="238" t="s">
        <v>145</v>
      </c>
    </row>
    <row r="24" spans="1:14" x14ac:dyDescent="0.2">
      <c r="A24" s="215"/>
      <c r="B24" s="182" t="s">
        <v>212</v>
      </c>
      <c r="C24" s="66">
        <f>D23</f>
        <v>0.64374999999999993</v>
      </c>
      <c r="D24" s="66">
        <f t="shared" ref="D24:D25" si="5">C24+E24</f>
        <v>0.64513888888888882</v>
      </c>
      <c r="E24" s="69">
        <f>$E$6</f>
        <v>1.3888888888888889E-3</v>
      </c>
      <c r="F24" s="254"/>
      <c r="G24" s="254"/>
      <c r="H24" s="254"/>
      <c r="I24" s="254"/>
      <c r="J24" s="254"/>
      <c r="K24" s="254"/>
      <c r="L24" s="254"/>
      <c r="M24" s="251"/>
      <c r="N24" s="239"/>
    </row>
    <row r="25" spans="1:14" ht="30" x14ac:dyDescent="0.2">
      <c r="A25" s="215"/>
      <c r="B25" s="62" t="s">
        <v>141</v>
      </c>
      <c r="C25" s="66">
        <f t="shared" ref="C25:C26" si="6">D24</f>
        <v>0.64513888888888882</v>
      </c>
      <c r="D25" s="66">
        <f t="shared" si="5"/>
        <v>0.64583333333333326</v>
      </c>
      <c r="E25" s="69">
        <f>$E$7</f>
        <v>6.9444444444444447E-4</v>
      </c>
      <c r="F25" s="254"/>
      <c r="G25" s="254"/>
      <c r="H25" s="254"/>
      <c r="I25" s="254"/>
      <c r="J25" s="254"/>
      <c r="K25" s="254"/>
      <c r="L25" s="254"/>
      <c r="M25" s="251"/>
      <c r="N25" s="239"/>
    </row>
    <row r="26" spans="1:14" ht="15" x14ac:dyDescent="0.2">
      <c r="A26" s="215"/>
      <c r="B26" s="59" t="s">
        <v>65</v>
      </c>
      <c r="C26" s="73">
        <f t="shared" si="6"/>
        <v>0.64583333333333326</v>
      </c>
      <c r="D26" s="20"/>
      <c r="E26" s="100">
        <f>$E$8</f>
        <v>4.8611111111111112E-3</v>
      </c>
      <c r="F26" s="254"/>
      <c r="G26" s="254"/>
      <c r="H26" s="254"/>
      <c r="I26" s="254"/>
      <c r="J26" s="254"/>
      <c r="K26" s="254"/>
      <c r="L26" s="254"/>
      <c r="M26" s="251"/>
      <c r="N26" s="239"/>
    </row>
    <row r="27" spans="1:14" ht="14" customHeight="1" x14ac:dyDescent="0.2">
      <c r="A27" s="215"/>
      <c r="B27" s="61" t="s">
        <v>68</v>
      </c>
      <c r="C27" s="66">
        <f>C26+E26/4</f>
        <v>0.64704861111111101</v>
      </c>
      <c r="D27" s="20"/>
      <c r="E27" s="87"/>
      <c r="F27" s="254"/>
      <c r="G27" s="254"/>
      <c r="H27" s="254"/>
      <c r="I27" s="254"/>
      <c r="J27" s="254"/>
      <c r="K27" s="254"/>
      <c r="L27" s="254"/>
      <c r="M27" s="251"/>
      <c r="N27" s="239"/>
    </row>
    <row r="28" spans="1:14" ht="15" thickBot="1" x14ac:dyDescent="0.25">
      <c r="A28" s="216"/>
      <c r="B28" s="88" t="s">
        <v>22</v>
      </c>
      <c r="C28" s="34"/>
      <c r="D28" s="78">
        <f>C26+E26</f>
        <v>0.65069444444444435</v>
      </c>
      <c r="E28" s="49"/>
      <c r="F28" s="255"/>
      <c r="G28" s="255"/>
      <c r="H28" s="255"/>
      <c r="I28" s="255"/>
      <c r="J28" s="255"/>
      <c r="K28" s="255"/>
      <c r="L28" s="255"/>
      <c r="M28" s="252"/>
      <c r="N28" s="240"/>
    </row>
    <row r="29" spans="1:14" x14ac:dyDescent="0.2">
      <c r="E29" s="97"/>
    </row>
    <row r="30" spans="1:14" x14ac:dyDescent="0.2">
      <c r="B30" s="3" t="s">
        <v>44</v>
      </c>
      <c r="E30" s="68">
        <f>$E$12</f>
        <v>1.3888888888888889E-3</v>
      </c>
    </row>
    <row r="31" spans="1:14" ht="15" thickBot="1" x14ac:dyDescent="0.25"/>
    <row r="32" spans="1:14" ht="14" customHeight="1" x14ac:dyDescent="0.2">
      <c r="A32" s="211" t="s">
        <v>47</v>
      </c>
      <c r="B32" s="74" t="s">
        <v>40</v>
      </c>
      <c r="C32" s="75">
        <f>D28+E30</f>
        <v>0.65208333333333324</v>
      </c>
      <c r="D32" s="65">
        <f>C32+E32</f>
        <v>0.65277777777777768</v>
      </c>
      <c r="E32" s="71">
        <f>$E$5</f>
        <v>6.9444444444444447E-4</v>
      </c>
      <c r="F32" s="253" t="s">
        <v>143</v>
      </c>
      <c r="G32" s="253" t="s">
        <v>143</v>
      </c>
      <c r="H32" s="253" t="s">
        <v>143</v>
      </c>
      <c r="I32" s="253" t="s">
        <v>143</v>
      </c>
      <c r="J32" s="253" t="s">
        <v>143</v>
      </c>
      <c r="K32" s="253" t="s">
        <v>143</v>
      </c>
      <c r="L32" s="253" t="s">
        <v>143</v>
      </c>
      <c r="M32" s="250" t="s">
        <v>143</v>
      </c>
      <c r="N32" s="238" t="s">
        <v>145</v>
      </c>
    </row>
    <row r="33" spans="1:14" x14ac:dyDescent="0.2">
      <c r="A33" s="212"/>
      <c r="B33" s="182" t="s">
        <v>212</v>
      </c>
      <c r="C33" s="66">
        <f>D32</f>
        <v>0.65277777777777768</v>
      </c>
      <c r="D33" s="66">
        <f t="shared" ref="D33:D34" si="7">C33+E33</f>
        <v>0.65416666666666656</v>
      </c>
      <c r="E33" s="69">
        <f>$E$6</f>
        <v>1.3888888888888889E-3</v>
      </c>
      <c r="F33" s="254"/>
      <c r="G33" s="254"/>
      <c r="H33" s="254"/>
      <c r="I33" s="254"/>
      <c r="J33" s="254"/>
      <c r="K33" s="254"/>
      <c r="L33" s="254"/>
      <c r="M33" s="251"/>
      <c r="N33" s="239"/>
    </row>
    <row r="34" spans="1:14" ht="30" x14ac:dyDescent="0.2">
      <c r="A34" s="212"/>
      <c r="B34" s="62" t="s">
        <v>141</v>
      </c>
      <c r="C34" s="66">
        <f t="shared" ref="C34:C35" si="8">D33</f>
        <v>0.65416666666666656</v>
      </c>
      <c r="D34" s="66">
        <f t="shared" si="7"/>
        <v>0.65486111111111101</v>
      </c>
      <c r="E34" s="69">
        <f>$E$7</f>
        <v>6.9444444444444447E-4</v>
      </c>
      <c r="F34" s="254"/>
      <c r="G34" s="254"/>
      <c r="H34" s="254"/>
      <c r="I34" s="254"/>
      <c r="J34" s="254"/>
      <c r="K34" s="254"/>
      <c r="L34" s="254"/>
      <c r="M34" s="251"/>
      <c r="N34" s="239"/>
    </row>
    <row r="35" spans="1:14" ht="15" x14ac:dyDescent="0.2">
      <c r="A35" s="212"/>
      <c r="B35" s="59" t="s">
        <v>65</v>
      </c>
      <c r="C35" s="73">
        <f t="shared" si="8"/>
        <v>0.65486111111111101</v>
      </c>
      <c r="D35" s="20"/>
      <c r="E35" s="100">
        <f>$E$8</f>
        <v>4.8611111111111112E-3</v>
      </c>
      <c r="F35" s="254"/>
      <c r="G35" s="254"/>
      <c r="H35" s="254"/>
      <c r="I35" s="254"/>
      <c r="J35" s="254"/>
      <c r="K35" s="254"/>
      <c r="L35" s="254"/>
      <c r="M35" s="251"/>
      <c r="N35" s="239"/>
    </row>
    <row r="36" spans="1:14" x14ac:dyDescent="0.2">
      <c r="A36" s="212"/>
      <c r="B36" s="61" t="s">
        <v>69</v>
      </c>
      <c r="C36" s="66">
        <f>C35+E35/4</f>
        <v>0.65607638888888875</v>
      </c>
      <c r="D36" s="20"/>
      <c r="E36" s="87"/>
      <c r="F36" s="254"/>
      <c r="G36" s="254"/>
      <c r="H36" s="254"/>
      <c r="I36" s="254"/>
      <c r="J36" s="254"/>
      <c r="K36" s="254"/>
      <c r="L36" s="254"/>
      <c r="M36" s="251"/>
      <c r="N36" s="239"/>
    </row>
    <row r="37" spans="1:14" ht="15" thickBot="1" x14ac:dyDescent="0.25">
      <c r="A37" s="213"/>
      <c r="B37" s="88" t="s">
        <v>22</v>
      </c>
      <c r="C37" s="34"/>
      <c r="D37" s="78">
        <f>C35+E35</f>
        <v>0.6597222222222221</v>
      </c>
      <c r="E37" s="49"/>
      <c r="F37" s="255"/>
      <c r="G37" s="255"/>
      <c r="H37" s="255"/>
      <c r="I37" s="255"/>
      <c r="J37" s="255"/>
      <c r="K37" s="255"/>
      <c r="L37" s="255"/>
      <c r="M37" s="252"/>
      <c r="N37" s="240"/>
    </row>
    <row r="38" spans="1:14" ht="13.75" customHeight="1" x14ac:dyDescent="0.2">
      <c r="C38" s="14"/>
      <c r="D38" s="14"/>
      <c r="E38" s="97"/>
    </row>
    <row r="39" spans="1:14" x14ac:dyDescent="0.2">
      <c r="B39" s="3" t="s">
        <v>44</v>
      </c>
      <c r="C39" s="14"/>
      <c r="D39" s="14"/>
      <c r="E39" s="68">
        <f>$E$12</f>
        <v>1.3888888888888889E-3</v>
      </c>
    </row>
    <row r="40" spans="1:14" ht="15" thickBot="1" x14ac:dyDescent="0.25">
      <c r="C40" s="14"/>
      <c r="D40" s="14"/>
      <c r="E40" s="14"/>
    </row>
    <row r="41" spans="1:14" ht="14" customHeight="1" x14ac:dyDescent="0.2">
      <c r="A41" s="214" t="s">
        <v>49</v>
      </c>
      <c r="B41" s="74" t="s">
        <v>40</v>
      </c>
      <c r="C41" s="75">
        <f>D37+E39</f>
        <v>0.66111111111111098</v>
      </c>
      <c r="D41" s="65">
        <f>C41+E41</f>
        <v>0.66180555555555542</v>
      </c>
      <c r="E41" s="71">
        <f>$E$5</f>
        <v>6.9444444444444447E-4</v>
      </c>
      <c r="F41" s="253" t="s">
        <v>143</v>
      </c>
      <c r="G41" s="253" t="s">
        <v>143</v>
      </c>
      <c r="H41" s="253" t="s">
        <v>143</v>
      </c>
      <c r="I41" s="253" t="s">
        <v>143</v>
      </c>
      <c r="J41" s="253" t="s">
        <v>143</v>
      </c>
      <c r="K41" s="253" t="s">
        <v>143</v>
      </c>
      <c r="L41" s="253" t="s">
        <v>143</v>
      </c>
      <c r="M41" s="250" t="s">
        <v>143</v>
      </c>
      <c r="N41" s="238" t="s">
        <v>145</v>
      </c>
    </row>
    <row r="42" spans="1:14" x14ac:dyDescent="0.2">
      <c r="A42" s="215"/>
      <c r="B42" s="182" t="s">
        <v>212</v>
      </c>
      <c r="C42" s="66">
        <f>D41</f>
        <v>0.66180555555555542</v>
      </c>
      <c r="D42" s="66">
        <f t="shared" ref="D42:D43" si="9">C42+E42</f>
        <v>0.66319444444444431</v>
      </c>
      <c r="E42" s="69">
        <f>$E$6</f>
        <v>1.3888888888888889E-3</v>
      </c>
      <c r="F42" s="254"/>
      <c r="G42" s="254"/>
      <c r="H42" s="254"/>
      <c r="I42" s="254"/>
      <c r="J42" s="254"/>
      <c r="K42" s="254"/>
      <c r="L42" s="254"/>
      <c r="M42" s="251"/>
      <c r="N42" s="239"/>
    </row>
    <row r="43" spans="1:14" ht="30" x14ac:dyDescent="0.2">
      <c r="A43" s="215"/>
      <c r="B43" s="62" t="s">
        <v>141</v>
      </c>
      <c r="C43" s="66">
        <f t="shared" ref="C43:C44" si="10">D42</f>
        <v>0.66319444444444431</v>
      </c>
      <c r="D43" s="66">
        <f t="shared" si="9"/>
        <v>0.66388888888888875</v>
      </c>
      <c r="E43" s="69">
        <f>$E$7</f>
        <v>6.9444444444444447E-4</v>
      </c>
      <c r="F43" s="254"/>
      <c r="G43" s="254"/>
      <c r="H43" s="254"/>
      <c r="I43" s="254"/>
      <c r="J43" s="254"/>
      <c r="K43" s="254"/>
      <c r="L43" s="254"/>
      <c r="M43" s="251"/>
      <c r="N43" s="239"/>
    </row>
    <row r="44" spans="1:14" ht="15" x14ac:dyDescent="0.2">
      <c r="A44" s="215"/>
      <c r="B44" s="59" t="s">
        <v>65</v>
      </c>
      <c r="C44" s="73">
        <f t="shared" si="10"/>
        <v>0.66388888888888875</v>
      </c>
      <c r="D44" s="20"/>
      <c r="E44" s="100">
        <f>$E$8</f>
        <v>4.8611111111111112E-3</v>
      </c>
      <c r="F44" s="254"/>
      <c r="G44" s="254"/>
      <c r="H44" s="254"/>
      <c r="I44" s="254"/>
      <c r="J44" s="254"/>
      <c r="K44" s="254"/>
      <c r="L44" s="254"/>
      <c r="M44" s="251"/>
      <c r="N44" s="239"/>
    </row>
    <row r="45" spans="1:14" x14ac:dyDescent="0.2">
      <c r="A45" s="215"/>
      <c r="B45" s="61" t="s">
        <v>70</v>
      </c>
      <c r="C45" s="66">
        <f>C44+E44/4</f>
        <v>0.6651041666666665</v>
      </c>
      <c r="D45" s="20"/>
      <c r="E45" s="87"/>
      <c r="F45" s="254"/>
      <c r="G45" s="254"/>
      <c r="H45" s="254"/>
      <c r="I45" s="254"/>
      <c r="J45" s="254"/>
      <c r="K45" s="254"/>
      <c r="L45" s="254"/>
      <c r="M45" s="251"/>
      <c r="N45" s="239"/>
    </row>
    <row r="46" spans="1:14" ht="15" thickBot="1" x14ac:dyDescent="0.25">
      <c r="A46" s="216"/>
      <c r="B46" s="88" t="s">
        <v>22</v>
      </c>
      <c r="C46" s="34"/>
      <c r="D46" s="78">
        <f>C44+E44</f>
        <v>0.66874999999999984</v>
      </c>
      <c r="E46" s="49"/>
      <c r="F46" s="255"/>
      <c r="G46" s="255"/>
      <c r="H46" s="255"/>
      <c r="I46" s="255"/>
      <c r="J46" s="255"/>
      <c r="K46" s="255"/>
      <c r="L46" s="255"/>
      <c r="M46" s="252"/>
      <c r="N46" s="240"/>
    </row>
    <row r="47" spans="1:14" x14ac:dyDescent="0.2">
      <c r="E47" s="97"/>
    </row>
    <row r="48" spans="1:14" x14ac:dyDescent="0.2">
      <c r="B48" s="3" t="s">
        <v>44</v>
      </c>
      <c r="E48" s="68">
        <f>$E$12</f>
        <v>1.3888888888888889E-3</v>
      </c>
    </row>
    <row r="49" spans="1:14" ht="13.75" customHeight="1" thickBot="1" x14ac:dyDescent="0.25"/>
    <row r="50" spans="1:14" ht="14" customHeight="1" x14ac:dyDescent="0.2">
      <c r="A50" s="211" t="s">
        <v>52</v>
      </c>
      <c r="B50" s="74" t="s">
        <v>40</v>
      </c>
      <c r="C50" s="75">
        <f>D46+E48</f>
        <v>0.67013888888888873</v>
      </c>
      <c r="D50" s="65">
        <f>C50+E50</f>
        <v>0.67083333333333317</v>
      </c>
      <c r="E50" s="71">
        <f>$E$5</f>
        <v>6.9444444444444447E-4</v>
      </c>
      <c r="F50" s="253" t="s">
        <v>143</v>
      </c>
      <c r="G50" s="253" t="s">
        <v>143</v>
      </c>
      <c r="H50" s="253" t="s">
        <v>143</v>
      </c>
      <c r="I50" s="253" t="s">
        <v>143</v>
      </c>
      <c r="J50" s="253" t="s">
        <v>143</v>
      </c>
      <c r="K50" s="253" t="s">
        <v>143</v>
      </c>
      <c r="L50" s="253" t="s">
        <v>143</v>
      </c>
      <c r="M50" s="250" t="s">
        <v>143</v>
      </c>
      <c r="N50" s="238" t="s">
        <v>145</v>
      </c>
    </row>
    <row r="51" spans="1:14" x14ac:dyDescent="0.2">
      <c r="A51" s="212"/>
      <c r="B51" s="182" t="s">
        <v>212</v>
      </c>
      <c r="C51" s="66">
        <f>D50</f>
        <v>0.67083333333333317</v>
      </c>
      <c r="D51" s="66">
        <f t="shared" ref="D51:D52" si="11">C51+E51</f>
        <v>0.67222222222222205</v>
      </c>
      <c r="E51" s="69">
        <f>$E$6</f>
        <v>1.3888888888888889E-3</v>
      </c>
      <c r="F51" s="254"/>
      <c r="G51" s="254"/>
      <c r="H51" s="254"/>
      <c r="I51" s="254"/>
      <c r="J51" s="254"/>
      <c r="K51" s="254"/>
      <c r="L51" s="254"/>
      <c r="M51" s="251"/>
      <c r="N51" s="239"/>
    </row>
    <row r="52" spans="1:14" ht="30" x14ac:dyDescent="0.2">
      <c r="A52" s="212"/>
      <c r="B52" s="62" t="s">
        <v>141</v>
      </c>
      <c r="C52" s="66">
        <f t="shared" ref="C52:C53" si="12">D51</f>
        <v>0.67222222222222205</v>
      </c>
      <c r="D52" s="66">
        <f t="shared" si="11"/>
        <v>0.6729166666666665</v>
      </c>
      <c r="E52" s="69">
        <f>$E$7</f>
        <v>6.9444444444444447E-4</v>
      </c>
      <c r="F52" s="254"/>
      <c r="G52" s="254"/>
      <c r="H52" s="254"/>
      <c r="I52" s="254"/>
      <c r="J52" s="254"/>
      <c r="K52" s="254"/>
      <c r="L52" s="254"/>
      <c r="M52" s="251"/>
      <c r="N52" s="239"/>
    </row>
    <row r="53" spans="1:14" ht="15" x14ac:dyDescent="0.2">
      <c r="A53" s="212"/>
      <c r="B53" s="59" t="s">
        <v>65</v>
      </c>
      <c r="C53" s="73">
        <f t="shared" si="12"/>
        <v>0.6729166666666665</v>
      </c>
      <c r="D53" s="20"/>
      <c r="E53" s="100">
        <f>$E$8</f>
        <v>4.8611111111111112E-3</v>
      </c>
      <c r="F53" s="254"/>
      <c r="G53" s="254"/>
      <c r="H53" s="254"/>
      <c r="I53" s="254"/>
      <c r="J53" s="254"/>
      <c r="K53" s="254"/>
      <c r="L53" s="254"/>
      <c r="M53" s="251"/>
      <c r="N53" s="239"/>
    </row>
    <row r="54" spans="1:14" x14ac:dyDescent="0.2">
      <c r="A54" s="212"/>
      <c r="B54" s="61" t="s">
        <v>71</v>
      </c>
      <c r="C54" s="66">
        <f>C53+E53/4</f>
        <v>0.67413194444444424</v>
      </c>
      <c r="D54" s="20"/>
      <c r="E54" s="87"/>
      <c r="F54" s="254"/>
      <c r="G54" s="254"/>
      <c r="H54" s="254"/>
      <c r="I54" s="254"/>
      <c r="J54" s="254"/>
      <c r="K54" s="254"/>
      <c r="L54" s="254"/>
      <c r="M54" s="251"/>
      <c r="N54" s="239"/>
    </row>
    <row r="55" spans="1:14" ht="15" thickBot="1" x14ac:dyDescent="0.25">
      <c r="A55" s="213"/>
      <c r="B55" s="88" t="s">
        <v>22</v>
      </c>
      <c r="C55" s="34"/>
      <c r="D55" s="78">
        <f>C53+E53</f>
        <v>0.67777777777777759</v>
      </c>
      <c r="E55" s="49"/>
      <c r="F55" s="255"/>
      <c r="G55" s="255"/>
      <c r="H55" s="255"/>
      <c r="I55" s="255"/>
      <c r="J55" s="255"/>
      <c r="K55" s="255"/>
      <c r="L55" s="255"/>
      <c r="M55" s="252"/>
      <c r="N55" s="240"/>
    </row>
    <row r="56" spans="1:14" x14ac:dyDescent="0.2">
      <c r="C56" s="14"/>
      <c r="D56" s="14"/>
      <c r="E56" s="97"/>
    </row>
    <row r="57" spans="1:14" x14ac:dyDescent="0.2">
      <c r="B57" s="3" t="s">
        <v>44</v>
      </c>
      <c r="C57" s="14"/>
      <c r="D57" s="14"/>
      <c r="E57" s="68">
        <f>$E$12</f>
        <v>1.3888888888888889E-3</v>
      </c>
    </row>
    <row r="58" spans="1:14" ht="15" thickBot="1" x14ac:dyDescent="0.25">
      <c r="C58" s="14"/>
      <c r="D58" s="14"/>
      <c r="E58" s="14"/>
    </row>
    <row r="59" spans="1:14" ht="14" customHeight="1" x14ac:dyDescent="0.2">
      <c r="A59" s="214" t="s">
        <v>53</v>
      </c>
      <c r="B59" s="74" t="s">
        <v>40</v>
      </c>
      <c r="C59" s="75">
        <f>D55+E57</f>
        <v>0.67916666666666647</v>
      </c>
      <c r="D59" s="65">
        <f>C59+E59</f>
        <v>0.67986111111111092</v>
      </c>
      <c r="E59" s="71">
        <f>$E$5</f>
        <v>6.9444444444444447E-4</v>
      </c>
      <c r="F59" s="253" t="s">
        <v>143</v>
      </c>
      <c r="G59" s="253" t="s">
        <v>143</v>
      </c>
      <c r="H59" s="253" t="s">
        <v>143</v>
      </c>
      <c r="I59" s="253" t="s">
        <v>143</v>
      </c>
      <c r="J59" s="253" t="s">
        <v>143</v>
      </c>
      <c r="K59" s="253" t="s">
        <v>143</v>
      </c>
      <c r="L59" s="253" t="s">
        <v>143</v>
      </c>
      <c r="M59" s="250" t="s">
        <v>143</v>
      </c>
      <c r="N59" s="238" t="s">
        <v>145</v>
      </c>
    </row>
    <row r="60" spans="1:14" ht="13.75" customHeight="1" x14ac:dyDescent="0.2">
      <c r="A60" s="215"/>
      <c r="B60" s="182" t="s">
        <v>212</v>
      </c>
      <c r="C60" s="66">
        <f>D59</f>
        <v>0.67986111111111092</v>
      </c>
      <c r="D60" s="66">
        <f t="shared" ref="D60:D61" si="13">C60+E60</f>
        <v>0.6812499999999998</v>
      </c>
      <c r="E60" s="69">
        <f>$E$6</f>
        <v>1.3888888888888889E-3</v>
      </c>
      <c r="F60" s="254"/>
      <c r="G60" s="254"/>
      <c r="H60" s="254"/>
      <c r="I60" s="254"/>
      <c r="J60" s="254"/>
      <c r="K60" s="254"/>
      <c r="L60" s="254"/>
      <c r="M60" s="251"/>
      <c r="N60" s="239"/>
    </row>
    <row r="61" spans="1:14" ht="30" x14ac:dyDescent="0.2">
      <c r="A61" s="215"/>
      <c r="B61" s="62" t="s">
        <v>141</v>
      </c>
      <c r="C61" s="66">
        <f t="shared" ref="C61:C62" si="14">D60</f>
        <v>0.6812499999999998</v>
      </c>
      <c r="D61" s="66">
        <f t="shared" si="13"/>
        <v>0.68194444444444424</v>
      </c>
      <c r="E61" s="69">
        <f>$E$7</f>
        <v>6.9444444444444447E-4</v>
      </c>
      <c r="F61" s="254"/>
      <c r="G61" s="254"/>
      <c r="H61" s="254"/>
      <c r="I61" s="254"/>
      <c r="J61" s="254"/>
      <c r="K61" s="254"/>
      <c r="L61" s="254"/>
      <c r="M61" s="251"/>
      <c r="N61" s="239"/>
    </row>
    <row r="62" spans="1:14" ht="15" x14ac:dyDescent="0.2">
      <c r="A62" s="215"/>
      <c r="B62" s="59" t="s">
        <v>65</v>
      </c>
      <c r="C62" s="73">
        <f t="shared" si="14"/>
        <v>0.68194444444444424</v>
      </c>
      <c r="D62" s="20"/>
      <c r="E62" s="100">
        <f>$E$8</f>
        <v>4.8611111111111112E-3</v>
      </c>
      <c r="F62" s="254"/>
      <c r="G62" s="254"/>
      <c r="H62" s="254"/>
      <c r="I62" s="254"/>
      <c r="J62" s="254"/>
      <c r="K62" s="254"/>
      <c r="L62" s="254"/>
      <c r="M62" s="251"/>
      <c r="N62" s="239"/>
    </row>
    <row r="63" spans="1:14" x14ac:dyDescent="0.2">
      <c r="A63" s="215"/>
      <c r="B63" s="61" t="s">
        <v>72</v>
      </c>
      <c r="C63" s="66">
        <f>C62+E62/4</f>
        <v>0.68315972222222199</v>
      </c>
      <c r="D63" s="20"/>
      <c r="E63" s="87"/>
      <c r="F63" s="254"/>
      <c r="G63" s="254"/>
      <c r="H63" s="254"/>
      <c r="I63" s="254"/>
      <c r="J63" s="254"/>
      <c r="K63" s="254"/>
      <c r="L63" s="254"/>
      <c r="M63" s="251"/>
      <c r="N63" s="239"/>
    </row>
    <row r="64" spans="1:14" ht="15" thickBot="1" x14ac:dyDescent="0.25">
      <c r="A64" s="216"/>
      <c r="B64" s="88" t="s">
        <v>22</v>
      </c>
      <c r="C64" s="34"/>
      <c r="D64" s="78">
        <f>C62+E62</f>
        <v>0.68680555555555534</v>
      </c>
      <c r="E64" s="49"/>
      <c r="F64" s="255"/>
      <c r="G64" s="255"/>
      <c r="H64" s="255"/>
      <c r="I64" s="255"/>
      <c r="J64" s="255"/>
      <c r="K64" s="255"/>
      <c r="L64" s="255"/>
      <c r="M64" s="252"/>
      <c r="N64" s="240"/>
    </row>
    <row r="65" spans="1:14" x14ac:dyDescent="0.2">
      <c r="E65" s="97"/>
    </row>
    <row r="66" spans="1:14" x14ac:dyDescent="0.2">
      <c r="B66" s="3" t="s">
        <v>44</v>
      </c>
      <c r="E66" s="68">
        <f>$E$12</f>
        <v>1.3888888888888889E-3</v>
      </c>
    </row>
    <row r="67" spans="1:14" ht="15" thickBot="1" x14ac:dyDescent="0.25"/>
    <row r="68" spans="1:14" ht="14" customHeight="1" x14ac:dyDescent="0.2">
      <c r="A68" s="211" t="s">
        <v>55</v>
      </c>
      <c r="B68" s="74" t="s">
        <v>40</v>
      </c>
      <c r="C68" s="75">
        <f>D64+E66</f>
        <v>0.68819444444444422</v>
      </c>
      <c r="D68" s="65">
        <f>C68+E68</f>
        <v>0.68888888888888866</v>
      </c>
      <c r="E68" s="71">
        <f>$E$5</f>
        <v>6.9444444444444447E-4</v>
      </c>
      <c r="F68" s="253" t="s">
        <v>143</v>
      </c>
      <c r="G68" s="253" t="s">
        <v>143</v>
      </c>
      <c r="H68" s="253" t="s">
        <v>143</v>
      </c>
      <c r="I68" s="253" t="s">
        <v>143</v>
      </c>
      <c r="J68" s="253" t="s">
        <v>143</v>
      </c>
      <c r="K68" s="253" t="s">
        <v>143</v>
      </c>
      <c r="L68" s="253" t="s">
        <v>143</v>
      </c>
      <c r="M68" s="250" t="s">
        <v>143</v>
      </c>
      <c r="N68" s="238" t="s">
        <v>145</v>
      </c>
    </row>
    <row r="69" spans="1:14" x14ac:dyDescent="0.2">
      <c r="A69" s="212"/>
      <c r="B69" s="182" t="s">
        <v>212</v>
      </c>
      <c r="C69" s="66">
        <f>D68</f>
        <v>0.68888888888888866</v>
      </c>
      <c r="D69" s="66">
        <f t="shared" ref="D69:D70" si="15">C69+E69</f>
        <v>0.69027777777777755</v>
      </c>
      <c r="E69" s="69">
        <f>$E$6</f>
        <v>1.3888888888888889E-3</v>
      </c>
      <c r="F69" s="254"/>
      <c r="G69" s="254"/>
      <c r="H69" s="254"/>
      <c r="I69" s="254"/>
      <c r="J69" s="254"/>
      <c r="K69" s="254"/>
      <c r="L69" s="254"/>
      <c r="M69" s="251"/>
      <c r="N69" s="239"/>
    </row>
    <row r="70" spans="1:14" ht="30" x14ac:dyDescent="0.2">
      <c r="A70" s="212"/>
      <c r="B70" s="62" t="s">
        <v>141</v>
      </c>
      <c r="C70" s="66">
        <f t="shared" ref="C70:C71" si="16">D69</f>
        <v>0.69027777777777755</v>
      </c>
      <c r="D70" s="66">
        <f t="shared" si="15"/>
        <v>0.69097222222222199</v>
      </c>
      <c r="E70" s="69">
        <f>$E$7</f>
        <v>6.9444444444444447E-4</v>
      </c>
      <c r="F70" s="254"/>
      <c r="G70" s="254"/>
      <c r="H70" s="254"/>
      <c r="I70" s="254"/>
      <c r="J70" s="254"/>
      <c r="K70" s="254"/>
      <c r="L70" s="254"/>
      <c r="M70" s="251"/>
      <c r="N70" s="239"/>
    </row>
    <row r="71" spans="1:14" ht="14" customHeight="1" x14ac:dyDescent="0.2">
      <c r="A71" s="212"/>
      <c r="B71" s="59" t="s">
        <v>65</v>
      </c>
      <c r="C71" s="73">
        <f t="shared" si="16"/>
        <v>0.69097222222222199</v>
      </c>
      <c r="D71" s="20"/>
      <c r="E71" s="100">
        <f>$E$8</f>
        <v>4.8611111111111112E-3</v>
      </c>
      <c r="F71" s="254"/>
      <c r="G71" s="254"/>
      <c r="H71" s="254"/>
      <c r="I71" s="254"/>
      <c r="J71" s="254"/>
      <c r="K71" s="254"/>
      <c r="L71" s="254"/>
      <c r="M71" s="251"/>
      <c r="N71" s="239"/>
    </row>
    <row r="72" spans="1:14" x14ac:dyDescent="0.2">
      <c r="A72" s="212"/>
      <c r="B72" s="61" t="s">
        <v>181</v>
      </c>
      <c r="C72" s="66">
        <f>C71+E71/4</f>
        <v>0.69218749999999973</v>
      </c>
      <c r="D72" s="20"/>
      <c r="E72" s="87"/>
      <c r="F72" s="254"/>
      <c r="G72" s="254"/>
      <c r="H72" s="254"/>
      <c r="I72" s="254"/>
      <c r="J72" s="254"/>
      <c r="K72" s="254"/>
      <c r="L72" s="254"/>
      <c r="M72" s="251"/>
      <c r="N72" s="239"/>
    </row>
    <row r="73" spans="1:14" ht="15" thickBot="1" x14ac:dyDescent="0.25">
      <c r="A73" s="213"/>
      <c r="B73" s="88" t="s">
        <v>22</v>
      </c>
      <c r="C73" s="34"/>
      <c r="D73" s="78">
        <f>C71+E71</f>
        <v>0.69583333333333308</v>
      </c>
      <c r="E73" s="49"/>
      <c r="F73" s="255"/>
      <c r="G73" s="255"/>
      <c r="H73" s="255"/>
      <c r="I73" s="255"/>
      <c r="J73" s="255"/>
      <c r="K73" s="255"/>
      <c r="L73" s="255"/>
      <c r="M73" s="252"/>
      <c r="N73" s="240"/>
    </row>
    <row r="74" spans="1:14" x14ac:dyDescent="0.2">
      <c r="C74" s="14"/>
      <c r="D74" s="14"/>
      <c r="E74" s="97"/>
    </row>
    <row r="75" spans="1:14" x14ac:dyDescent="0.2">
      <c r="B75" s="3" t="s">
        <v>44</v>
      </c>
      <c r="C75" s="14"/>
      <c r="D75" s="14"/>
      <c r="E75" s="68">
        <f>$E$12</f>
        <v>1.3888888888888889E-3</v>
      </c>
    </row>
    <row r="76" spans="1:14" ht="15" thickBot="1" x14ac:dyDescent="0.25">
      <c r="C76" s="14"/>
      <c r="D76" s="14"/>
      <c r="E76" s="14"/>
    </row>
    <row r="77" spans="1:14" ht="14" customHeight="1" x14ac:dyDescent="0.2">
      <c r="A77" s="214" t="s">
        <v>151</v>
      </c>
      <c r="B77" s="74" t="s">
        <v>40</v>
      </c>
      <c r="C77" s="75">
        <f>D73+E75</f>
        <v>0.69722222222222197</v>
      </c>
      <c r="D77" s="65">
        <f>C77+E77</f>
        <v>0.69791666666666641</v>
      </c>
      <c r="E77" s="71">
        <f>$E$5</f>
        <v>6.9444444444444447E-4</v>
      </c>
      <c r="F77" s="253" t="s">
        <v>143</v>
      </c>
      <c r="G77" s="253" t="s">
        <v>143</v>
      </c>
      <c r="H77" s="253" t="s">
        <v>143</v>
      </c>
      <c r="I77" s="253" t="s">
        <v>143</v>
      </c>
      <c r="J77" s="253" t="s">
        <v>143</v>
      </c>
      <c r="K77" s="253" t="s">
        <v>143</v>
      </c>
      <c r="L77" s="253" t="s">
        <v>143</v>
      </c>
      <c r="M77" s="250" t="s">
        <v>143</v>
      </c>
      <c r="N77" s="238" t="s">
        <v>145</v>
      </c>
    </row>
    <row r="78" spans="1:14" x14ac:dyDescent="0.2">
      <c r="A78" s="215"/>
      <c r="B78" s="182" t="s">
        <v>212</v>
      </c>
      <c r="C78" s="66">
        <f>D77</f>
        <v>0.69791666666666641</v>
      </c>
      <c r="D78" s="66">
        <f t="shared" ref="D78:D79" si="17">C78+E78</f>
        <v>0.69930555555555529</v>
      </c>
      <c r="E78" s="69">
        <f>$E$6</f>
        <v>1.3888888888888889E-3</v>
      </c>
      <c r="F78" s="254"/>
      <c r="G78" s="254"/>
      <c r="H78" s="254"/>
      <c r="I78" s="254"/>
      <c r="J78" s="254"/>
      <c r="K78" s="254"/>
      <c r="L78" s="254"/>
      <c r="M78" s="251"/>
      <c r="N78" s="239"/>
    </row>
    <row r="79" spans="1:14" ht="30" x14ac:dyDescent="0.2">
      <c r="A79" s="215"/>
      <c r="B79" s="62" t="s">
        <v>141</v>
      </c>
      <c r="C79" s="66">
        <f t="shared" ref="C79:C80" si="18">D78</f>
        <v>0.69930555555555529</v>
      </c>
      <c r="D79" s="66">
        <f t="shared" si="17"/>
        <v>0.69999999999999973</v>
      </c>
      <c r="E79" s="69">
        <f>$E$7</f>
        <v>6.9444444444444447E-4</v>
      </c>
      <c r="F79" s="254"/>
      <c r="G79" s="254"/>
      <c r="H79" s="254"/>
      <c r="I79" s="254"/>
      <c r="J79" s="254"/>
      <c r="K79" s="254"/>
      <c r="L79" s="254"/>
      <c r="M79" s="251"/>
      <c r="N79" s="239"/>
    </row>
    <row r="80" spans="1:14" ht="15" x14ac:dyDescent="0.2">
      <c r="A80" s="215"/>
      <c r="B80" s="59" t="s">
        <v>65</v>
      </c>
      <c r="C80" s="73">
        <f t="shared" si="18"/>
        <v>0.69999999999999973</v>
      </c>
      <c r="D80" s="20"/>
      <c r="E80" s="100">
        <f>$E$8</f>
        <v>4.8611111111111112E-3</v>
      </c>
      <c r="F80" s="254"/>
      <c r="G80" s="254"/>
      <c r="H80" s="254"/>
      <c r="I80" s="254"/>
      <c r="J80" s="254"/>
      <c r="K80" s="254"/>
      <c r="L80" s="254"/>
      <c r="M80" s="251"/>
      <c r="N80" s="239"/>
    </row>
    <row r="81" spans="1:14" x14ac:dyDescent="0.2">
      <c r="A81" s="215"/>
      <c r="B81" s="61" t="s">
        <v>182</v>
      </c>
      <c r="C81" s="66">
        <f>C80+E80/4</f>
        <v>0.70121527777777748</v>
      </c>
      <c r="D81" s="20"/>
      <c r="E81" s="87"/>
      <c r="F81" s="254"/>
      <c r="G81" s="254"/>
      <c r="H81" s="254"/>
      <c r="I81" s="254"/>
      <c r="J81" s="254"/>
      <c r="K81" s="254"/>
      <c r="L81" s="254"/>
      <c r="M81" s="251"/>
      <c r="N81" s="239"/>
    </row>
    <row r="82" spans="1:14" ht="13.75" customHeight="1" thickBot="1" x14ac:dyDescent="0.25">
      <c r="A82" s="216"/>
      <c r="B82" s="88" t="s">
        <v>22</v>
      </c>
      <c r="C82" s="34"/>
      <c r="D82" s="78">
        <f>C80+E80</f>
        <v>0.70486111111111083</v>
      </c>
      <c r="E82" s="49"/>
      <c r="F82" s="255"/>
      <c r="G82" s="255"/>
      <c r="H82" s="255"/>
      <c r="I82" s="255"/>
      <c r="J82" s="255"/>
      <c r="K82" s="255"/>
      <c r="L82" s="255"/>
      <c r="M82" s="252"/>
      <c r="N82" s="240"/>
    </row>
    <row r="83" spans="1:14" x14ac:dyDescent="0.2">
      <c r="E83" s="97"/>
    </row>
    <row r="84" spans="1:14" x14ac:dyDescent="0.2">
      <c r="B84" s="3" t="s">
        <v>44</v>
      </c>
      <c r="E84" s="68">
        <f>$E$12</f>
        <v>1.3888888888888889E-3</v>
      </c>
    </row>
    <row r="85" spans="1:14" ht="15" thickBot="1" x14ac:dyDescent="0.25"/>
    <row r="86" spans="1:14" ht="14" customHeight="1" x14ac:dyDescent="0.2">
      <c r="A86" s="211" t="s">
        <v>159</v>
      </c>
      <c r="B86" s="74" t="s">
        <v>40</v>
      </c>
      <c r="C86" s="75">
        <f>D82+E84</f>
        <v>0.70624999999999971</v>
      </c>
      <c r="D86" s="65">
        <f>C86+E86</f>
        <v>0.70694444444444415</v>
      </c>
      <c r="E86" s="71">
        <f>$E$5</f>
        <v>6.9444444444444447E-4</v>
      </c>
      <c r="F86" s="256" t="s">
        <v>143</v>
      </c>
      <c r="G86" s="205" t="s">
        <v>143</v>
      </c>
      <c r="H86" s="205" t="s">
        <v>143</v>
      </c>
      <c r="I86" s="205" t="s">
        <v>143</v>
      </c>
      <c r="J86" s="205" t="s">
        <v>143</v>
      </c>
      <c r="K86" s="205" t="s">
        <v>143</v>
      </c>
      <c r="L86" s="205" t="s">
        <v>143</v>
      </c>
      <c r="M86" s="223" t="s">
        <v>143</v>
      </c>
      <c r="N86" s="220" t="s">
        <v>145</v>
      </c>
    </row>
    <row r="87" spans="1:14" x14ac:dyDescent="0.2">
      <c r="A87" s="212"/>
      <c r="B87" s="182" t="s">
        <v>212</v>
      </c>
      <c r="C87" s="66">
        <f>D86</f>
        <v>0.70694444444444415</v>
      </c>
      <c r="D87" s="66">
        <f t="shared" ref="D87:D88" si="19">C87+E87</f>
        <v>0.70833333333333304</v>
      </c>
      <c r="E87" s="69">
        <f>$E$6</f>
        <v>1.3888888888888889E-3</v>
      </c>
      <c r="F87" s="257"/>
      <c r="G87" s="206"/>
      <c r="H87" s="206"/>
      <c r="I87" s="206"/>
      <c r="J87" s="206"/>
      <c r="K87" s="206"/>
      <c r="L87" s="206"/>
      <c r="M87" s="224"/>
      <c r="N87" s="221"/>
    </row>
    <row r="88" spans="1:14" ht="30" x14ac:dyDescent="0.2">
      <c r="A88" s="212"/>
      <c r="B88" s="62" t="s">
        <v>141</v>
      </c>
      <c r="C88" s="66">
        <f t="shared" ref="C88:C89" si="20">D87</f>
        <v>0.70833333333333304</v>
      </c>
      <c r="D88" s="66">
        <f t="shared" si="19"/>
        <v>0.70902777777777748</v>
      </c>
      <c r="E88" s="69">
        <f>$E$7</f>
        <v>6.9444444444444447E-4</v>
      </c>
      <c r="F88" s="257"/>
      <c r="G88" s="206"/>
      <c r="H88" s="206"/>
      <c r="I88" s="206"/>
      <c r="J88" s="206"/>
      <c r="K88" s="206"/>
      <c r="L88" s="206"/>
      <c r="M88" s="224"/>
      <c r="N88" s="221"/>
    </row>
    <row r="89" spans="1:14" ht="15" x14ac:dyDescent="0.2">
      <c r="A89" s="212"/>
      <c r="B89" s="59" t="s">
        <v>65</v>
      </c>
      <c r="C89" s="73">
        <f t="shared" si="20"/>
        <v>0.70902777777777748</v>
      </c>
      <c r="D89" s="20"/>
      <c r="E89" s="69">
        <f>$E$8</f>
        <v>4.8611111111111112E-3</v>
      </c>
      <c r="F89" s="257"/>
      <c r="G89" s="206"/>
      <c r="H89" s="206"/>
      <c r="I89" s="206"/>
      <c r="J89" s="206"/>
      <c r="K89" s="206"/>
      <c r="L89" s="206"/>
      <c r="M89" s="224"/>
      <c r="N89" s="221"/>
    </row>
    <row r="90" spans="1:14" ht="15" thickBot="1" x14ac:dyDescent="0.25">
      <c r="A90" s="213"/>
      <c r="B90" s="88" t="s">
        <v>22</v>
      </c>
      <c r="C90" s="34"/>
      <c r="D90" s="78">
        <f>C89+E89</f>
        <v>0.71388888888888857</v>
      </c>
      <c r="E90" s="90"/>
      <c r="F90" s="258"/>
      <c r="G90" s="207"/>
      <c r="H90" s="207"/>
      <c r="I90" s="207"/>
      <c r="J90" s="207"/>
      <c r="K90" s="207"/>
      <c r="L90" s="207"/>
      <c r="M90" s="225"/>
      <c r="N90" s="222"/>
    </row>
    <row r="92" spans="1:14" ht="13.75" customHeight="1" x14ac:dyDescent="0.2">
      <c r="B92" s="183" t="s">
        <v>218</v>
      </c>
      <c r="C92" s="185">
        <f>COUNTA(A1:A100)</f>
        <v>10</v>
      </c>
    </row>
    <row r="103" ht="13.75" customHeight="1" x14ac:dyDescent="0.2"/>
  </sheetData>
  <mergeCells count="110">
    <mergeCell ref="F86:F90"/>
    <mergeCell ref="G86:G90"/>
    <mergeCell ref="H86:H90"/>
    <mergeCell ref="I86:I90"/>
    <mergeCell ref="J86:J90"/>
    <mergeCell ref="K86:K90"/>
    <mergeCell ref="L86:L90"/>
    <mergeCell ref="M86:M90"/>
    <mergeCell ref="N86:N90"/>
    <mergeCell ref="N68:N73"/>
    <mergeCell ref="F77:F82"/>
    <mergeCell ref="G77:G82"/>
    <mergeCell ref="H77:H82"/>
    <mergeCell ref="I77:I82"/>
    <mergeCell ref="J77:J82"/>
    <mergeCell ref="K77:K82"/>
    <mergeCell ref="L77:L82"/>
    <mergeCell ref="M77:M82"/>
    <mergeCell ref="N77:N82"/>
    <mergeCell ref="I68:I73"/>
    <mergeCell ref="J68:J73"/>
    <mergeCell ref="K68:K73"/>
    <mergeCell ref="L68:L73"/>
    <mergeCell ref="M68:M73"/>
    <mergeCell ref="F68:F73"/>
    <mergeCell ref="G68:G73"/>
    <mergeCell ref="H68:H73"/>
    <mergeCell ref="N50:N55"/>
    <mergeCell ref="F59:F64"/>
    <mergeCell ref="G59:G64"/>
    <mergeCell ref="H59:H64"/>
    <mergeCell ref="I59:I64"/>
    <mergeCell ref="J59:J64"/>
    <mergeCell ref="K59:K64"/>
    <mergeCell ref="L59:L64"/>
    <mergeCell ref="M59:M64"/>
    <mergeCell ref="N59:N64"/>
    <mergeCell ref="I50:I55"/>
    <mergeCell ref="J50:J55"/>
    <mergeCell ref="K50:K55"/>
    <mergeCell ref="L50:L55"/>
    <mergeCell ref="M50:M55"/>
    <mergeCell ref="F50:F55"/>
    <mergeCell ref="G50:G55"/>
    <mergeCell ref="H50:H55"/>
    <mergeCell ref="K32:K37"/>
    <mergeCell ref="L32:L37"/>
    <mergeCell ref="M32:M37"/>
    <mergeCell ref="N32:N37"/>
    <mergeCell ref="F41:F46"/>
    <mergeCell ref="G41:G46"/>
    <mergeCell ref="H41:H46"/>
    <mergeCell ref="I41:I46"/>
    <mergeCell ref="J41:J46"/>
    <mergeCell ref="K41:K46"/>
    <mergeCell ref="L41:L46"/>
    <mergeCell ref="M41:M46"/>
    <mergeCell ref="N41:N46"/>
    <mergeCell ref="F32:F37"/>
    <mergeCell ref="G32:G37"/>
    <mergeCell ref="H32:H37"/>
    <mergeCell ref="I32:I37"/>
    <mergeCell ref="J32:J37"/>
    <mergeCell ref="M14:M19"/>
    <mergeCell ref="N14:N19"/>
    <mergeCell ref="F23:F28"/>
    <mergeCell ref="G23:G28"/>
    <mergeCell ref="H23:H28"/>
    <mergeCell ref="I23:I28"/>
    <mergeCell ref="J23:J28"/>
    <mergeCell ref="K23:K28"/>
    <mergeCell ref="L23:L28"/>
    <mergeCell ref="M23:M28"/>
    <mergeCell ref="N23:N28"/>
    <mergeCell ref="F14:F19"/>
    <mergeCell ref="G14:G19"/>
    <mergeCell ref="H14:H19"/>
    <mergeCell ref="K1:K4"/>
    <mergeCell ref="L1:L4"/>
    <mergeCell ref="M1:M4"/>
    <mergeCell ref="N1:N4"/>
    <mergeCell ref="M5:M10"/>
    <mergeCell ref="N5:N10"/>
    <mergeCell ref="F1:F4"/>
    <mergeCell ref="A50:A55"/>
    <mergeCell ref="A59:A64"/>
    <mergeCell ref="K5:K10"/>
    <mergeCell ref="L5:L10"/>
    <mergeCell ref="I14:I19"/>
    <mergeCell ref="J14:J19"/>
    <mergeCell ref="F5:F10"/>
    <mergeCell ref="G1:G4"/>
    <mergeCell ref="H1:H4"/>
    <mergeCell ref="I1:I4"/>
    <mergeCell ref="J1:J4"/>
    <mergeCell ref="G5:G10"/>
    <mergeCell ref="H5:H10"/>
    <mergeCell ref="I5:I10"/>
    <mergeCell ref="J5:J10"/>
    <mergeCell ref="K14:K19"/>
    <mergeCell ref="L14:L19"/>
    <mergeCell ref="A68:A73"/>
    <mergeCell ref="A77:A82"/>
    <mergeCell ref="A86:A90"/>
    <mergeCell ref="A41:A46"/>
    <mergeCell ref="C1:D1"/>
    <mergeCell ref="A5:A10"/>
    <mergeCell ref="A14:A19"/>
    <mergeCell ref="A23:A28"/>
    <mergeCell ref="A32:A37"/>
  </mergeCells>
  <pageMargins left="0.25" right="0.25" top="0.75" bottom="0.75" header="0.3" footer="0.3"/>
  <pageSetup paperSize="9" scale="98" fitToHeight="0" orientation="landscape" verticalDpi="300" r:id="rId1"/>
  <rowBreaks count="3" manualBreakCount="3">
    <brk id="29" max="13" man="1"/>
    <brk id="56" max="16383" man="1"/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N20"/>
  <sheetViews>
    <sheetView workbookViewId="0">
      <selection activeCell="C14" sqref="C14"/>
    </sheetView>
  </sheetViews>
  <sheetFormatPr baseColWidth="10" defaultRowHeight="15" x14ac:dyDescent="0.2"/>
  <cols>
    <col min="1" max="1" width="6.33203125" style="2" bestFit="1" customWidth="1"/>
    <col min="2" max="2" width="30.5" style="2" bestFit="1" customWidth="1"/>
    <col min="3" max="3" width="8" style="9" bestFit="1" customWidth="1"/>
    <col min="4" max="4" width="6.33203125" style="9" bestFit="1" customWidth="1"/>
    <col min="5" max="5" width="7.5" style="9" bestFit="1" customWidth="1"/>
    <col min="6" max="14" width="8.33203125" style="2" customWidth="1"/>
  </cols>
  <sheetData>
    <row r="1" spans="1:14" x14ac:dyDescent="0.2">
      <c r="C1" s="202" t="s">
        <v>26</v>
      </c>
      <c r="D1" s="202"/>
      <c r="E1" s="9" t="s">
        <v>25</v>
      </c>
      <c r="F1" s="241" t="s">
        <v>37</v>
      </c>
      <c r="G1" s="241" t="s">
        <v>38</v>
      </c>
      <c r="H1" s="241" t="s">
        <v>135</v>
      </c>
      <c r="I1" s="241" t="s">
        <v>136</v>
      </c>
      <c r="J1" s="241" t="s">
        <v>137</v>
      </c>
      <c r="K1" s="241" t="s">
        <v>138</v>
      </c>
      <c r="L1" s="241" t="s">
        <v>139</v>
      </c>
      <c r="M1" s="244" t="s">
        <v>140</v>
      </c>
      <c r="N1" s="247" t="s">
        <v>144</v>
      </c>
    </row>
    <row r="2" spans="1:14" ht="16" thickBot="1" x14ac:dyDescent="0.25">
      <c r="C2" s="9" t="s">
        <v>21</v>
      </c>
      <c r="D2" s="9" t="s">
        <v>22</v>
      </c>
      <c r="F2" s="242"/>
      <c r="G2" s="242"/>
      <c r="H2" s="242"/>
      <c r="I2" s="242"/>
      <c r="J2" s="242"/>
      <c r="K2" s="242"/>
      <c r="L2" s="242"/>
      <c r="M2" s="245"/>
      <c r="N2" s="248"/>
    </row>
    <row r="3" spans="1:14" ht="16" thickBot="1" x14ac:dyDescent="0.25">
      <c r="B3" s="63" t="s">
        <v>100</v>
      </c>
      <c r="C3" s="72">
        <f>Biathlon!D90+E3</f>
        <v>0.71736111111111078</v>
      </c>
      <c r="D3" s="72">
        <f t="shared" ref="D3" si="0">C3+E3</f>
        <v>0.72083333333333299</v>
      </c>
      <c r="E3" s="79">
        <v>3.472222222222222E-3</v>
      </c>
      <c r="F3" s="242"/>
      <c r="G3" s="242"/>
      <c r="H3" s="242"/>
      <c r="I3" s="242"/>
      <c r="J3" s="242"/>
      <c r="K3" s="242"/>
      <c r="L3" s="242"/>
      <c r="M3" s="245"/>
      <c r="N3" s="248"/>
    </row>
    <row r="4" spans="1:14" ht="16" thickBot="1" x14ac:dyDescent="0.25">
      <c r="A4" s="5"/>
      <c r="B4" s="6"/>
      <c r="C4" s="11"/>
      <c r="D4" s="11"/>
      <c r="E4" s="11"/>
      <c r="F4" s="242"/>
      <c r="G4" s="242"/>
      <c r="H4" s="242"/>
      <c r="I4" s="242"/>
      <c r="J4" s="242"/>
      <c r="K4" s="242"/>
      <c r="L4" s="242"/>
      <c r="M4" s="245"/>
      <c r="N4" s="248"/>
    </row>
    <row r="5" spans="1:14" ht="15" customHeight="1" x14ac:dyDescent="0.2">
      <c r="A5" s="214" t="s">
        <v>219</v>
      </c>
      <c r="B5" s="74" t="s">
        <v>40</v>
      </c>
      <c r="C5" s="75">
        <f>C3+E3</f>
        <v>0.72083333333333299</v>
      </c>
      <c r="D5" s="65">
        <f>C5+E5</f>
        <v>0.72152777777777743</v>
      </c>
      <c r="E5" s="39">
        <v>6.9444444444444447E-4</v>
      </c>
      <c r="F5" s="256" t="s">
        <v>143</v>
      </c>
      <c r="G5" s="205" t="s">
        <v>143</v>
      </c>
      <c r="H5" s="205" t="s">
        <v>143</v>
      </c>
      <c r="I5" s="205" t="s">
        <v>143</v>
      </c>
      <c r="J5" s="205" t="s">
        <v>143</v>
      </c>
      <c r="K5" s="205" t="s">
        <v>143</v>
      </c>
      <c r="L5" s="205" t="s">
        <v>143</v>
      </c>
      <c r="M5" s="223" t="s">
        <v>143</v>
      </c>
      <c r="N5" s="220" t="s">
        <v>145</v>
      </c>
    </row>
    <row r="6" spans="1:14" x14ac:dyDescent="0.2">
      <c r="A6" s="215"/>
      <c r="B6" s="182" t="s">
        <v>213</v>
      </c>
      <c r="C6" s="66">
        <f>D5</f>
        <v>0.72152777777777743</v>
      </c>
      <c r="D6" s="66">
        <f t="shared" ref="D6:D7" si="1">C6+E6</f>
        <v>0.7243055555555552</v>
      </c>
      <c r="E6" s="86">
        <v>2.7777777777777779E-3</v>
      </c>
      <c r="F6" s="257"/>
      <c r="G6" s="206"/>
      <c r="H6" s="206"/>
      <c r="I6" s="206"/>
      <c r="J6" s="206"/>
      <c r="K6" s="206"/>
      <c r="L6" s="206"/>
      <c r="M6" s="224"/>
      <c r="N6" s="221"/>
    </row>
    <row r="7" spans="1:14" ht="30" x14ac:dyDescent="0.2">
      <c r="A7" s="215"/>
      <c r="B7" s="62" t="s">
        <v>141</v>
      </c>
      <c r="C7" s="66">
        <f t="shared" ref="C7:C8" si="2">D6</f>
        <v>0.7243055555555552</v>
      </c>
      <c r="D7" s="66">
        <f t="shared" si="1"/>
        <v>0.72499999999999964</v>
      </c>
      <c r="E7" s="43">
        <v>6.9444444444444447E-4</v>
      </c>
      <c r="F7" s="257"/>
      <c r="G7" s="206"/>
      <c r="H7" s="206"/>
      <c r="I7" s="206"/>
      <c r="J7" s="206"/>
      <c r="K7" s="206"/>
      <c r="L7" s="206"/>
      <c r="M7" s="224"/>
      <c r="N7" s="221"/>
    </row>
    <row r="8" spans="1:14" x14ac:dyDescent="0.2">
      <c r="A8" s="215"/>
      <c r="B8" s="59" t="s">
        <v>102</v>
      </c>
      <c r="C8" s="73">
        <f t="shared" si="2"/>
        <v>0.72499999999999964</v>
      </c>
      <c r="D8" s="20"/>
      <c r="E8" s="86">
        <v>4.1666666666666666E-3</v>
      </c>
      <c r="F8" s="257"/>
      <c r="G8" s="206"/>
      <c r="H8" s="206"/>
      <c r="I8" s="206"/>
      <c r="J8" s="206"/>
      <c r="K8" s="206"/>
      <c r="L8" s="206"/>
      <c r="M8" s="224"/>
      <c r="N8" s="221"/>
    </row>
    <row r="9" spans="1:14" ht="16" thickBot="1" x14ac:dyDescent="0.25">
      <c r="A9" s="216"/>
      <c r="B9" s="88" t="s">
        <v>22</v>
      </c>
      <c r="C9" s="34"/>
      <c r="D9" s="78">
        <f>C8+E8</f>
        <v>0.7291666666666663</v>
      </c>
      <c r="E9" s="49"/>
      <c r="F9" s="258"/>
      <c r="G9" s="207"/>
      <c r="H9" s="207"/>
      <c r="I9" s="207"/>
      <c r="J9" s="207"/>
      <c r="K9" s="207"/>
      <c r="L9" s="207"/>
      <c r="M9" s="225"/>
      <c r="N9" s="222"/>
    </row>
    <row r="10" spans="1:14" x14ac:dyDescent="0.2">
      <c r="F10" s="89"/>
      <c r="G10" s="89"/>
      <c r="H10" s="89"/>
      <c r="I10" s="89"/>
      <c r="J10" s="89"/>
      <c r="K10" s="89"/>
      <c r="L10" s="89"/>
      <c r="M10" s="89"/>
      <c r="N10" s="89"/>
    </row>
    <row r="11" spans="1:14" x14ac:dyDescent="0.2">
      <c r="B11" s="3" t="s">
        <v>44</v>
      </c>
      <c r="C11" s="181"/>
      <c r="D11" s="181"/>
      <c r="E11" s="10">
        <v>1.3888888888888889E-3</v>
      </c>
    </row>
    <row r="12" spans="1:14" ht="16" thickBot="1" x14ac:dyDescent="0.25">
      <c r="C12" s="181"/>
      <c r="D12" s="181"/>
      <c r="E12" s="181"/>
    </row>
    <row r="13" spans="1:14" x14ac:dyDescent="0.2">
      <c r="A13" s="211" t="s">
        <v>220</v>
      </c>
      <c r="B13" s="74" t="s">
        <v>40</v>
      </c>
      <c r="C13" s="75">
        <f>D9+E11</f>
        <v>0.73055555555555518</v>
      </c>
      <c r="D13" s="65">
        <f>C13+E13</f>
        <v>0.73124999999999962</v>
      </c>
      <c r="E13" s="71">
        <f>$E$5</f>
        <v>6.9444444444444447E-4</v>
      </c>
      <c r="F13" s="253" t="s">
        <v>143</v>
      </c>
      <c r="G13" s="253" t="s">
        <v>143</v>
      </c>
      <c r="H13" s="253" t="s">
        <v>143</v>
      </c>
      <c r="I13" s="253" t="s">
        <v>143</v>
      </c>
      <c r="J13" s="253" t="s">
        <v>143</v>
      </c>
      <c r="K13" s="253" t="s">
        <v>143</v>
      </c>
      <c r="L13" s="253" t="s">
        <v>143</v>
      </c>
      <c r="M13" s="250" t="s">
        <v>143</v>
      </c>
      <c r="N13" s="238" t="s">
        <v>145</v>
      </c>
    </row>
    <row r="14" spans="1:14" x14ac:dyDescent="0.2">
      <c r="A14" s="212"/>
      <c r="B14" s="182" t="s">
        <v>212</v>
      </c>
      <c r="C14" s="66">
        <f>D13</f>
        <v>0.73124999999999962</v>
      </c>
      <c r="D14" s="66">
        <f t="shared" ref="D14:D15" si="3">C14+E14</f>
        <v>0.73402777777777739</v>
      </c>
      <c r="E14" s="69">
        <f>$E$6</f>
        <v>2.7777777777777779E-3</v>
      </c>
      <c r="F14" s="254"/>
      <c r="G14" s="254"/>
      <c r="H14" s="254"/>
      <c r="I14" s="254"/>
      <c r="J14" s="254"/>
      <c r="K14" s="254"/>
      <c r="L14" s="254"/>
      <c r="M14" s="251"/>
      <c r="N14" s="239"/>
    </row>
    <row r="15" spans="1:14" ht="30" x14ac:dyDescent="0.2">
      <c r="A15" s="212"/>
      <c r="B15" s="62" t="s">
        <v>141</v>
      </c>
      <c r="C15" s="66">
        <f t="shared" ref="C15:C16" si="4">D14</f>
        <v>0.73402777777777739</v>
      </c>
      <c r="D15" s="66">
        <f t="shared" si="3"/>
        <v>0.73472222222222183</v>
      </c>
      <c r="E15" s="69">
        <f>$E$7</f>
        <v>6.9444444444444447E-4</v>
      </c>
      <c r="F15" s="254"/>
      <c r="G15" s="254"/>
      <c r="H15" s="254"/>
      <c r="I15" s="254"/>
      <c r="J15" s="254"/>
      <c r="K15" s="254"/>
      <c r="L15" s="254"/>
      <c r="M15" s="251"/>
      <c r="N15" s="239"/>
    </row>
    <row r="16" spans="1:14" x14ac:dyDescent="0.2">
      <c r="A16" s="212"/>
      <c r="B16" s="59" t="s">
        <v>65</v>
      </c>
      <c r="C16" s="73">
        <f t="shared" si="4"/>
        <v>0.73472222222222183</v>
      </c>
      <c r="D16" s="20"/>
      <c r="E16" s="100">
        <f>$E$8</f>
        <v>4.1666666666666666E-3</v>
      </c>
      <c r="F16" s="254"/>
      <c r="G16" s="254"/>
      <c r="H16" s="254"/>
      <c r="I16" s="254"/>
      <c r="J16" s="254"/>
      <c r="K16" s="254"/>
      <c r="L16" s="254"/>
      <c r="M16" s="251"/>
      <c r="N16" s="239"/>
    </row>
    <row r="17" spans="1:14" x14ac:dyDescent="0.2">
      <c r="A17" s="212"/>
      <c r="B17" s="61" t="s">
        <v>67</v>
      </c>
      <c r="C17" s="66">
        <f>C16+E16/4</f>
        <v>0.73576388888888855</v>
      </c>
      <c r="D17" s="20"/>
      <c r="E17" s="87"/>
      <c r="F17" s="254"/>
      <c r="G17" s="254"/>
      <c r="H17" s="254"/>
      <c r="I17" s="254"/>
      <c r="J17" s="254"/>
      <c r="K17" s="254"/>
      <c r="L17" s="254"/>
      <c r="M17" s="251"/>
      <c r="N17" s="239"/>
    </row>
    <row r="18" spans="1:14" ht="16" thickBot="1" x14ac:dyDescent="0.25">
      <c r="A18" s="213"/>
      <c r="B18" s="88" t="s">
        <v>22</v>
      </c>
      <c r="C18" s="34"/>
      <c r="D18" s="78">
        <f>C16+E16</f>
        <v>0.73888888888888848</v>
      </c>
      <c r="E18" s="49"/>
      <c r="F18" s="255"/>
      <c r="G18" s="255"/>
      <c r="H18" s="255"/>
      <c r="I18" s="255"/>
      <c r="J18" s="255"/>
      <c r="K18" s="255"/>
      <c r="L18" s="255"/>
      <c r="M18" s="252"/>
      <c r="N18" s="240"/>
    </row>
    <row r="20" spans="1:14" x14ac:dyDescent="0.2">
      <c r="B20" s="183" t="s">
        <v>218</v>
      </c>
      <c r="C20" s="185">
        <f>COUNTA(A1:A19)</f>
        <v>2</v>
      </c>
    </row>
  </sheetData>
  <mergeCells count="30">
    <mergeCell ref="N5:N9"/>
    <mergeCell ref="N1:N4"/>
    <mergeCell ref="I1:I4"/>
    <mergeCell ref="J1:J4"/>
    <mergeCell ref="K1:K4"/>
    <mergeCell ref="L1:L4"/>
    <mergeCell ref="M1:M4"/>
    <mergeCell ref="I5:I9"/>
    <mergeCell ref="J5:J9"/>
    <mergeCell ref="K5:K9"/>
    <mergeCell ref="L5:L9"/>
    <mergeCell ref="M5:M9"/>
    <mergeCell ref="C1:D1"/>
    <mergeCell ref="A5:A9"/>
    <mergeCell ref="F1:F4"/>
    <mergeCell ref="G1:G4"/>
    <mergeCell ref="H1:H4"/>
    <mergeCell ref="F5:F9"/>
    <mergeCell ref="G5:G9"/>
    <mergeCell ref="H5:H9"/>
    <mergeCell ref="A13:A18"/>
    <mergeCell ref="F13:F18"/>
    <mergeCell ref="G13:G18"/>
    <mergeCell ref="H13:H18"/>
    <mergeCell ref="I13:I18"/>
    <mergeCell ref="J13:J18"/>
    <mergeCell ref="K13:K18"/>
    <mergeCell ref="L13:L18"/>
    <mergeCell ref="M13:M18"/>
    <mergeCell ref="N13:N18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G104"/>
  <sheetViews>
    <sheetView topLeftCell="A70" zoomScaleNormal="100" workbookViewId="0">
      <selection activeCell="C105" sqref="C105"/>
    </sheetView>
  </sheetViews>
  <sheetFormatPr baseColWidth="10" defaultColWidth="11" defaultRowHeight="14" x14ac:dyDescent="0.2"/>
  <cols>
    <col min="1" max="1" width="6.33203125" style="2" bestFit="1" customWidth="1"/>
    <col min="2" max="2" width="41" style="2" bestFit="1" customWidth="1"/>
    <col min="3" max="3" width="8" style="9" bestFit="1" customWidth="1"/>
    <col min="4" max="4" width="6.33203125" style="9" bestFit="1" customWidth="1"/>
    <col min="5" max="5" width="7.5" style="9" bestFit="1" customWidth="1"/>
    <col min="6" max="14" width="8.33203125" style="2" customWidth="1"/>
    <col min="15" max="15" width="3.33203125" style="2" customWidth="1"/>
    <col min="16" max="16" width="6.33203125" style="2" bestFit="1" customWidth="1"/>
    <col min="17" max="17" width="41" style="2" bestFit="1" customWidth="1"/>
    <col min="18" max="18" width="8" style="14" bestFit="1" customWidth="1"/>
    <col min="19" max="19" width="6.33203125" style="14" bestFit="1" customWidth="1"/>
    <col min="20" max="20" width="7.5" style="14" bestFit="1" customWidth="1"/>
    <col min="21" max="29" width="8.33203125" style="2" customWidth="1"/>
    <col min="30" max="30" width="3.33203125" style="2" customWidth="1"/>
    <col min="31" max="31" width="6.33203125" style="2" bestFit="1" customWidth="1"/>
    <col min="32" max="32" width="44.83203125" style="2" bestFit="1" customWidth="1"/>
    <col min="33" max="33" width="8" style="9" bestFit="1" customWidth="1"/>
    <col min="34" max="34" width="6.33203125" style="9" bestFit="1" customWidth="1"/>
    <col min="35" max="35" width="7.5" style="9" bestFit="1" customWidth="1"/>
    <col min="36" max="44" width="8.33203125" style="2" customWidth="1"/>
    <col min="45" max="45" width="3.33203125" style="2" customWidth="1"/>
    <col min="46" max="46" width="6.33203125" style="2" bestFit="1" customWidth="1"/>
    <col min="47" max="47" width="44.83203125" style="2" bestFit="1" customWidth="1"/>
    <col min="48" max="48" width="8" style="9" bestFit="1" customWidth="1"/>
    <col min="49" max="49" width="6.33203125" style="9" bestFit="1" customWidth="1"/>
    <col min="50" max="50" width="7.5" style="9" bestFit="1" customWidth="1"/>
    <col min="51" max="59" width="8.33203125" style="2" customWidth="1"/>
    <col min="60" max="16384" width="11" style="2"/>
  </cols>
  <sheetData>
    <row r="1" spans="1:59" ht="13.75" customHeight="1" thickBot="1" x14ac:dyDescent="0.25">
      <c r="C1" s="202" t="s">
        <v>26</v>
      </c>
      <c r="D1" s="202"/>
      <c r="E1" s="14" t="s">
        <v>25</v>
      </c>
      <c r="F1" s="241" t="s">
        <v>37</v>
      </c>
      <c r="G1" s="241" t="s">
        <v>38</v>
      </c>
      <c r="H1" s="241" t="s">
        <v>135</v>
      </c>
      <c r="I1" s="241" t="s">
        <v>136</v>
      </c>
      <c r="J1" s="241" t="s">
        <v>137</v>
      </c>
      <c r="K1" s="241" t="s">
        <v>138</v>
      </c>
      <c r="L1" s="241" t="s">
        <v>139</v>
      </c>
      <c r="M1" s="244" t="s">
        <v>140</v>
      </c>
      <c r="N1" s="247" t="s">
        <v>144</v>
      </c>
      <c r="R1" s="202" t="s">
        <v>26</v>
      </c>
      <c r="S1" s="202"/>
      <c r="T1" s="14" t="s">
        <v>25</v>
      </c>
      <c r="U1" s="241" t="s">
        <v>37</v>
      </c>
      <c r="V1" s="241" t="s">
        <v>38</v>
      </c>
      <c r="W1" s="241" t="s">
        <v>135</v>
      </c>
      <c r="X1" s="241" t="s">
        <v>136</v>
      </c>
      <c r="Y1" s="241" t="s">
        <v>137</v>
      </c>
      <c r="Z1" s="241" t="s">
        <v>138</v>
      </c>
      <c r="AA1" s="241" t="s">
        <v>139</v>
      </c>
      <c r="AB1" s="244" t="s">
        <v>140</v>
      </c>
      <c r="AC1" s="247" t="s">
        <v>144</v>
      </c>
      <c r="AG1" s="202" t="s">
        <v>26</v>
      </c>
      <c r="AH1" s="202"/>
      <c r="AI1" s="14" t="s">
        <v>25</v>
      </c>
      <c r="AJ1" s="241" t="s">
        <v>37</v>
      </c>
      <c r="AK1" s="241" t="s">
        <v>38</v>
      </c>
      <c r="AL1" s="241" t="s">
        <v>135</v>
      </c>
      <c r="AM1" s="241" t="s">
        <v>136</v>
      </c>
      <c r="AN1" s="241" t="s">
        <v>137</v>
      </c>
      <c r="AO1" s="241" t="s">
        <v>138</v>
      </c>
      <c r="AP1" s="241" t="s">
        <v>139</v>
      </c>
      <c r="AQ1" s="244" t="s">
        <v>140</v>
      </c>
      <c r="AR1" s="247" t="s">
        <v>144</v>
      </c>
      <c r="AV1" s="202" t="s">
        <v>26</v>
      </c>
      <c r="AW1" s="202"/>
      <c r="AX1" s="14" t="s">
        <v>25</v>
      </c>
      <c r="AY1" s="241" t="s">
        <v>37</v>
      </c>
      <c r="AZ1" s="241" t="s">
        <v>38</v>
      </c>
      <c r="BA1" s="241" t="s">
        <v>135</v>
      </c>
      <c r="BB1" s="241" t="s">
        <v>136</v>
      </c>
      <c r="BC1" s="241" t="s">
        <v>137</v>
      </c>
      <c r="BD1" s="241" t="s">
        <v>138</v>
      </c>
      <c r="BE1" s="241" t="s">
        <v>139</v>
      </c>
      <c r="BF1" s="244" t="s">
        <v>140</v>
      </c>
      <c r="BG1" s="247" t="s">
        <v>144</v>
      </c>
    </row>
    <row r="2" spans="1:59" ht="13.75" customHeight="1" thickBot="1" x14ac:dyDescent="0.25">
      <c r="C2" s="97"/>
      <c r="D2" s="97"/>
      <c r="E2" s="97"/>
      <c r="F2" s="242"/>
      <c r="G2" s="242"/>
      <c r="H2" s="242"/>
      <c r="I2" s="242"/>
      <c r="J2" s="242"/>
      <c r="K2" s="242"/>
      <c r="L2" s="242"/>
      <c r="M2" s="245"/>
      <c r="N2" s="248"/>
      <c r="Q2" s="63" t="s">
        <v>187</v>
      </c>
      <c r="R2" s="72">
        <f>D92</f>
        <v>0.41944444444444412</v>
      </c>
      <c r="S2" s="72">
        <f t="shared" ref="S2" si="0">R2+T2</f>
        <v>0.43333333333333302</v>
      </c>
      <c r="T2" s="79">
        <v>1.3888888888888888E-2</v>
      </c>
      <c r="U2" s="242"/>
      <c r="V2" s="242"/>
      <c r="W2" s="242"/>
      <c r="X2" s="242"/>
      <c r="Y2" s="242"/>
      <c r="Z2" s="242"/>
      <c r="AA2" s="242"/>
      <c r="AB2" s="245"/>
      <c r="AC2" s="248"/>
      <c r="AF2" s="63" t="s">
        <v>188</v>
      </c>
      <c r="AG2" s="72">
        <f>S42</f>
        <v>0.46874999999999956</v>
      </c>
      <c r="AH2" s="72">
        <f t="shared" ref="AH2" si="1">AG2+AI2</f>
        <v>0.47569444444444398</v>
      </c>
      <c r="AI2" s="79">
        <v>6.9444444444444441E-3</v>
      </c>
      <c r="AJ2" s="242"/>
      <c r="AK2" s="242"/>
      <c r="AL2" s="242"/>
      <c r="AM2" s="242"/>
      <c r="AN2" s="242"/>
      <c r="AO2" s="242"/>
      <c r="AP2" s="242"/>
      <c r="AQ2" s="245"/>
      <c r="AR2" s="248"/>
      <c r="AU2" s="63" t="s">
        <v>203</v>
      </c>
      <c r="AV2" s="72">
        <f>AH22</f>
        <v>0.49444444444444391</v>
      </c>
      <c r="AW2" s="72">
        <f t="shared" ref="AW2" si="2">AV2+AX2</f>
        <v>0.50138888888888833</v>
      </c>
      <c r="AX2" s="79">
        <v>6.9444444444444441E-3</v>
      </c>
      <c r="AY2" s="242"/>
      <c r="AZ2" s="242"/>
      <c r="BA2" s="242"/>
      <c r="BB2" s="242"/>
      <c r="BC2" s="242"/>
      <c r="BD2" s="242"/>
      <c r="BE2" s="242"/>
      <c r="BF2" s="245"/>
      <c r="BG2" s="248"/>
    </row>
    <row r="3" spans="1:59" ht="15" thickBot="1" x14ac:dyDescent="0.25">
      <c r="C3" s="14" t="s">
        <v>21</v>
      </c>
      <c r="D3" s="14" t="s">
        <v>22</v>
      </c>
      <c r="E3" s="14"/>
      <c r="F3" s="242"/>
      <c r="G3" s="242"/>
      <c r="H3" s="242"/>
      <c r="I3" s="242"/>
      <c r="J3" s="242"/>
      <c r="K3" s="242"/>
      <c r="L3" s="242"/>
      <c r="M3" s="245"/>
      <c r="N3" s="248"/>
      <c r="R3" s="14" t="s">
        <v>21</v>
      </c>
      <c r="S3" s="14" t="s">
        <v>22</v>
      </c>
      <c r="U3" s="242"/>
      <c r="V3" s="242"/>
      <c r="W3" s="242"/>
      <c r="X3" s="242"/>
      <c r="Y3" s="242"/>
      <c r="Z3" s="242"/>
      <c r="AA3" s="242"/>
      <c r="AB3" s="245"/>
      <c r="AC3" s="248"/>
      <c r="AG3" s="14" t="s">
        <v>21</v>
      </c>
      <c r="AH3" s="14" t="s">
        <v>22</v>
      </c>
      <c r="AI3" s="14"/>
      <c r="AJ3" s="242"/>
      <c r="AK3" s="242"/>
      <c r="AL3" s="242"/>
      <c r="AM3" s="242"/>
      <c r="AN3" s="242"/>
      <c r="AO3" s="242"/>
      <c r="AP3" s="242"/>
      <c r="AQ3" s="245"/>
      <c r="AR3" s="248"/>
      <c r="AV3" s="14" t="s">
        <v>21</v>
      </c>
      <c r="AW3" s="14" t="s">
        <v>22</v>
      </c>
      <c r="AX3" s="14"/>
      <c r="AY3" s="242"/>
      <c r="AZ3" s="242"/>
      <c r="BA3" s="242"/>
      <c r="BB3" s="242"/>
      <c r="BC3" s="242"/>
      <c r="BD3" s="242"/>
      <c r="BE3" s="242"/>
      <c r="BF3" s="245"/>
      <c r="BG3" s="248"/>
    </row>
    <row r="4" spans="1:59" ht="15" thickBot="1" x14ac:dyDescent="0.25">
      <c r="B4" s="63" t="s">
        <v>73</v>
      </c>
      <c r="C4" s="64">
        <v>0.3298611111111111</v>
      </c>
      <c r="D4" s="72">
        <f t="shared" ref="D4" si="3">C4+E4</f>
        <v>0.33333333333333331</v>
      </c>
      <c r="E4" s="79">
        <v>3.472222222222222E-3</v>
      </c>
      <c r="F4" s="242"/>
      <c r="G4" s="242"/>
      <c r="H4" s="242"/>
      <c r="I4" s="242"/>
      <c r="J4" s="242"/>
      <c r="K4" s="242"/>
      <c r="L4" s="242"/>
      <c r="M4" s="245"/>
      <c r="N4" s="248"/>
      <c r="Q4" s="63" t="s">
        <v>84</v>
      </c>
      <c r="R4" s="72">
        <f>S2</f>
        <v>0.43333333333333302</v>
      </c>
      <c r="S4" s="72">
        <f t="shared" ref="S4" si="4">R4+T4</f>
        <v>0.43680555555555522</v>
      </c>
      <c r="T4" s="98">
        <f>E4</f>
        <v>3.472222222222222E-3</v>
      </c>
      <c r="U4" s="242"/>
      <c r="V4" s="242"/>
      <c r="W4" s="242"/>
      <c r="X4" s="242"/>
      <c r="Y4" s="242"/>
      <c r="Z4" s="242"/>
      <c r="AA4" s="242"/>
      <c r="AB4" s="245"/>
      <c r="AC4" s="248"/>
      <c r="AF4" s="63" t="s">
        <v>89</v>
      </c>
      <c r="AG4" s="72">
        <f>AH2</f>
        <v>0.47569444444444398</v>
      </c>
      <c r="AH4" s="72">
        <f t="shared" ref="AH4" si="5">AG4+AI4</f>
        <v>0.47916666666666619</v>
      </c>
      <c r="AI4" s="98">
        <f>T4</f>
        <v>3.472222222222222E-3</v>
      </c>
      <c r="AJ4" s="242"/>
      <c r="AK4" s="242"/>
      <c r="AL4" s="242"/>
      <c r="AM4" s="242"/>
      <c r="AN4" s="242"/>
      <c r="AO4" s="242"/>
      <c r="AP4" s="242"/>
      <c r="AQ4" s="245"/>
      <c r="AR4" s="248"/>
      <c r="AU4" s="63" t="s">
        <v>92</v>
      </c>
      <c r="AV4" s="72">
        <f>AW2</f>
        <v>0.50138888888888833</v>
      </c>
      <c r="AW4" s="72">
        <f t="shared" ref="AW4" si="6">AV4+AX4</f>
        <v>0.50486111111111054</v>
      </c>
      <c r="AX4" s="98">
        <f>AI4</f>
        <v>3.472222222222222E-3</v>
      </c>
      <c r="AY4" s="242"/>
      <c r="AZ4" s="242"/>
      <c r="BA4" s="242"/>
      <c r="BB4" s="242"/>
      <c r="BC4" s="242"/>
      <c r="BD4" s="242"/>
      <c r="BE4" s="242"/>
      <c r="BF4" s="245"/>
      <c r="BG4" s="248"/>
    </row>
    <row r="5" spans="1:59" s="7" customFormat="1" ht="15" thickBot="1" x14ac:dyDescent="0.25">
      <c r="A5" s="5"/>
      <c r="B5" s="6"/>
      <c r="C5" s="11"/>
      <c r="D5" s="11"/>
      <c r="E5" s="11"/>
      <c r="F5" s="243"/>
      <c r="G5" s="243"/>
      <c r="H5" s="243"/>
      <c r="I5" s="243"/>
      <c r="J5" s="243"/>
      <c r="K5" s="243"/>
      <c r="L5" s="243"/>
      <c r="M5" s="246"/>
      <c r="N5" s="249"/>
      <c r="P5" s="5"/>
      <c r="Q5" s="6"/>
      <c r="R5" s="11"/>
      <c r="S5" s="11"/>
      <c r="T5" s="11"/>
      <c r="U5" s="243"/>
      <c r="V5" s="243"/>
      <c r="W5" s="243"/>
      <c r="X5" s="243"/>
      <c r="Y5" s="243"/>
      <c r="Z5" s="243"/>
      <c r="AA5" s="243"/>
      <c r="AB5" s="246"/>
      <c r="AC5" s="249"/>
      <c r="AE5" s="5"/>
      <c r="AF5" s="6"/>
      <c r="AG5" s="11"/>
      <c r="AH5" s="11"/>
      <c r="AI5" s="11"/>
      <c r="AJ5" s="243"/>
      <c r="AK5" s="243"/>
      <c r="AL5" s="243"/>
      <c r="AM5" s="243"/>
      <c r="AN5" s="243"/>
      <c r="AO5" s="243"/>
      <c r="AP5" s="243"/>
      <c r="AQ5" s="246"/>
      <c r="AR5" s="249"/>
      <c r="AT5" s="5"/>
      <c r="AU5" s="6"/>
      <c r="AV5" s="11"/>
      <c r="AW5" s="11"/>
      <c r="AX5" s="11"/>
      <c r="AY5" s="243"/>
      <c r="AZ5" s="243"/>
      <c r="BA5" s="243"/>
      <c r="BB5" s="243"/>
      <c r="BC5" s="243"/>
      <c r="BD5" s="243"/>
      <c r="BE5" s="243"/>
      <c r="BF5" s="246"/>
      <c r="BG5" s="249"/>
    </row>
    <row r="6" spans="1:59" ht="15" customHeight="1" x14ac:dyDescent="0.2">
      <c r="A6" s="261" t="s">
        <v>29</v>
      </c>
      <c r="B6" s="74" t="s">
        <v>40</v>
      </c>
      <c r="C6" s="75">
        <f>C4+E4</f>
        <v>0.33333333333333331</v>
      </c>
      <c r="D6" s="65">
        <f>C6+E6</f>
        <v>0.33402777777777776</v>
      </c>
      <c r="E6" s="39">
        <v>6.9444444444444447E-4</v>
      </c>
      <c r="F6" s="253" t="s">
        <v>143</v>
      </c>
      <c r="G6" s="253" t="s">
        <v>143</v>
      </c>
      <c r="H6" s="253" t="s">
        <v>143</v>
      </c>
      <c r="I6" s="253" t="s">
        <v>143</v>
      </c>
      <c r="J6" s="253" t="s">
        <v>143</v>
      </c>
      <c r="K6" s="253" t="s">
        <v>143</v>
      </c>
      <c r="L6" s="253" t="s">
        <v>143</v>
      </c>
      <c r="M6" s="250" t="s">
        <v>143</v>
      </c>
      <c r="N6" s="238" t="s">
        <v>145</v>
      </c>
      <c r="P6" s="261" t="s">
        <v>160</v>
      </c>
      <c r="Q6" s="74" t="s">
        <v>40</v>
      </c>
      <c r="R6" s="75">
        <f>R4+T4</f>
        <v>0.43680555555555522</v>
      </c>
      <c r="S6" s="65">
        <f>R6+T6</f>
        <v>0.43749999999999967</v>
      </c>
      <c r="T6" s="71">
        <f>$E$6</f>
        <v>6.9444444444444447E-4</v>
      </c>
      <c r="U6" s="253" t="s">
        <v>143</v>
      </c>
      <c r="V6" s="253" t="s">
        <v>143</v>
      </c>
      <c r="W6" s="253" t="s">
        <v>143</v>
      </c>
      <c r="X6" s="253" t="s">
        <v>143</v>
      </c>
      <c r="Y6" s="253" t="s">
        <v>143</v>
      </c>
      <c r="Z6" s="253" t="s">
        <v>143</v>
      </c>
      <c r="AA6" s="253" t="s">
        <v>143</v>
      </c>
      <c r="AB6" s="250" t="s">
        <v>143</v>
      </c>
      <c r="AC6" s="238" t="s">
        <v>145</v>
      </c>
      <c r="AE6" s="261" t="s">
        <v>164</v>
      </c>
      <c r="AF6" s="74" t="s">
        <v>40</v>
      </c>
      <c r="AG6" s="75">
        <f>AH2+AI4</f>
        <v>0.47916666666666619</v>
      </c>
      <c r="AH6" s="65">
        <f>AG6+AI6</f>
        <v>0.47986111111111063</v>
      </c>
      <c r="AI6" s="71">
        <f>$E$6</f>
        <v>6.9444444444444447E-4</v>
      </c>
      <c r="AJ6" s="253" t="s">
        <v>143</v>
      </c>
      <c r="AK6" s="253" t="s">
        <v>143</v>
      </c>
      <c r="AL6" s="253" t="s">
        <v>143</v>
      </c>
      <c r="AM6" s="253" t="s">
        <v>143</v>
      </c>
      <c r="AN6" s="253" t="s">
        <v>143</v>
      </c>
      <c r="AO6" s="253" t="s">
        <v>143</v>
      </c>
      <c r="AP6" s="253" t="s">
        <v>143</v>
      </c>
      <c r="AQ6" s="250" t="s">
        <v>143</v>
      </c>
      <c r="AR6" s="238" t="s">
        <v>145</v>
      </c>
      <c r="AT6" s="214" t="s">
        <v>94</v>
      </c>
      <c r="AU6" s="74" t="s">
        <v>40</v>
      </c>
      <c r="AV6" s="75">
        <f>AW2+AX4</f>
        <v>0.50486111111111054</v>
      </c>
      <c r="AW6" s="65">
        <f>AV6+AX6</f>
        <v>0.50555555555555498</v>
      </c>
      <c r="AX6" s="71">
        <f>$E$6</f>
        <v>6.9444444444444447E-4</v>
      </c>
      <c r="AY6" s="253" t="s">
        <v>143</v>
      </c>
      <c r="AZ6" s="253" t="s">
        <v>143</v>
      </c>
      <c r="BA6" s="253" t="s">
        <v>143</v>
      </c>
      <c r="BB6" s="253" t="s">
        <v>143</v>
      </c>
      <c r="BC6" s="253" t="s">
        <v>143</v>
      </c>
      <c r="BD6" s="253" t="s">
        <v>143</v>
      </c>
      <c r="BE6" s="253" t="s">
        <v>143</v>
      </c>
      <c r="BF6" s="250" t="s">
        <v>143</v>
      </c>
      <c r="BG6" s="238" t="s">
        <v>145</v>
      </c>
    </row>
    <row r="7" spans="1:59" ht="30" x14ac:dyDescent="0.2">
      <c r="A7" s="259"/>
      <c r="B7" s="59" t="s">
        <v>214</v>
      </c>
      <c r="C7" s="66">
        <f>D6</f>
        <v>0.33402777777777776</v>
      </c>
      <c r="D7" s="66">
        <f>C7+E7</f>
        <v>0.33611111111111108</v>
      </c>
      <c r="E7" s="95">
        <v>2.0833333333333333E-3</v>
      </c>
      <c r="F7" s="254"/>
      <c r="G7" s="254"/>
      <c r="H7" s="254"/>
      <c r="I7" s="254"/>
      <c r="J7" s="254"/>
      <c r="K7" s="254"/>
      <c r="L7" s="254"/>
      <c r="M7" s="251"/>
      <c r="N7" s="239"/>
      <c r="P7" s="259"/>
      <c r="Q7" s="92"/>
      <c r="R7" s="93"/>
      <c r="S7" s="94"/>
      <c r="T7" s="99"/>
      <c r="U7" s="254"/>
      <c r="V7" s="254"/>
      <c r="W7" s="254"/>
      <c r="X7" s="254"/>
      <c r="Y7" s="254"/>
      <c r="Z7" s="254"/>
      <c r="AA7" s="254"/>
      <c r="AB7" s="251"/>
      <c r="AC7" s="239"/>
      <c r="AE7" s="259"/>
      <c r="AF7" s="92"/>
      <c r="AG7" s="93"/>
      <c r="AH7" s="94"/>
      <c r="AI7" s="73"/>
      <c r="AJ7" s="254"/>
      <c r="AK7" s="254"/>
      <c r="AL7" s="254"/>
      <c r="AM7" s="254"/>
      <c r="AN7" s="254"/>
      <c r="AO7" s="254"/>
      <c r="AP7" s="254"/>
      <c r="AQ7" s="251"/>
      <c r="AR7" s="239"/>
      <c r="AT7" s="259"/>
      <c r="AU7" s="92"/>
      <c r="AV7" s="93"/>
      <c r="AW7" s="94"/>
      <c r="AX7" s="73"/>
      <c r="AY7" s="254"/>
      <c r="AZ7" s="254"/>
      <c r="BA7" s="254"/>
      <c r="BB7" s="254"/>
      <c r="BC7" s="254"/>
      <c r="BD7" s="254"/>
      <c r="BE7" s="254"/>
      <c r="BF7" s="251"/>
      <c r="BG7" s="239"/>
    </row>
    <row r="8" spans="1:59" x14ac:dyDescent="0.2">
      <c r="A8" s="215"/>
      <c r="B8" s="60" t="s">
        <v>74</v>
      </c>
      <c r="C8" s="66">
        <f>D7</f>
        <v>0.33611111111111108</v>
      </c>
      <c r="D8" s="66">
        <f t="shared" ref="D8:D9" si="7">C8+E8</f>
        <v>0.33680555555555552</v>
      </c>
      <c r="E8" s="43">
        <v>6.9444444444444447E-4</v>
      </c>
      <c r="F8" s="254"/>
      <c r="G8" s="254"/>
      <c r="H8" s="254"/>
      <c r="I8" s="254"/>
      <c r="J8" s="254"/>
      <c r="K8" s="254"/>
      <c r="L8" s="254"/>
      <c r="M8" s="251"/>
      <c r="N8" s="239"/>
      <c r="P8" s="215"/>
      <c r="Q8" s="182" t="s">
        <v>215</v>
      </c>
      <c r="R8" s="66">
        <f>S6</f>
        <v>0.43749999999999967</v>
      </c>
      <c r="S8" s="66">
        <f t="shared" ref="S8:S9" si="8">R8+T8</f>
        <v>0.43888888888888855</v>
      </c>
      <c r="T8" s="43">
        <v>1.3888888888888889E-3</v>
      </c>
      <c r="U8" s="254"/>
      <c r="V8" s="254"/>
      <c r="W8" s="254"/>
      <c r="X8" s="254"/>
      <c r="Y8" s="254"/>
      <c r="Z8" s="254"/>
      <c r="AA8" s="254"/>
      <c r="AB8" s="251"/>
      <c r="AC8" s="239"/>
      <c r="AE8" s="215"/>
      <c r="AF8" s="182" t="s">
        <v>215</v>
      </c>
      <c r="AG8" s="66">
        <f>AH6</f>
        <v>0.47986111111111063</v>
      </c>
      <c r="AH8" s="66">
        <f t="shared" ref="AH8:AH9" si="9">AG8+AI8</f>
        <v>0.48124999999999951</v>
      </c>
      <c r="AI8" s="69">
        <f>$T$8</f>
        <v>1.3888888888888889E-3</v>
      </c>
      <c r="AJ8" s="254"/>
      <c r="AK8" s="254"/>
      <c r="AL8" s="254"/>
      <c r="AM8" s="254"/>
      <c r="AN8" s="254"/>
      <c r="AO8" s="254"/>
      <c r="AP8" s="254"/>
      <c r="AQ8" s="251"/>
      <c r="AR8" s="239"/>
      <c r="AT8" s="215"/>
      <c r="AU8" s="182" t="s">
        <v>215</v>
      </c>
      <c r="AV8" s="66">
        <f>AW6</f>
        <v>0.50555555555555498</v>
      </c>
      <c r="AW8" s="66">
        <f t="shared" ref="AW8:AW9" si="10">AV8+AX8</f>
        <v>0.50694444444444386</v>
      </c>
      <c r="AX8" s="69">
        <f>$T$8</f>
        <v>1.3888888888888889E-3</v>
      </c>
      <c r="AY8" s="254"/>
      <c r="AZ8" s="254"/>
      <c r="BA8" s="254"/>
      <c r="BB8" s="254"/>
      <c r="BC8" s="254"/>
      <c r="BD8" s="254"/>
      <c r="BE8" s="254"/>
      <c r="BF8" s="251"/>
      <c r="BG8" s="239"/>
    </row>
    <row r="9" spans="1:59" ht="30" x14ac:dyDescent="0.2">
      <c r="A9" s="215"/>
      <c r="B9" s="62" t="s">
        <v>141</v>
      </c>
      <c r="C9" s="66">
        <f t="shared" ref="C9:C10" si="11">D8</f>
        <v>0.33680555555555552</v>
      </c>
      <c r="D9" s="66">
        <f t="shared" si="7"/>
        <v>0.33749999999999997</v>
      </c>
      <c r="E9" s="43">
        <v>6.9444444444444447E-4</v>
      </c>
      <c r="F9" s="254"/>
      <c r="G9" s="254"/>
      <c r="H9" s="254"/>
      <c r="I9" s="254"/>
      <c r="J9" s="254"/>
      <c r="K9" s="254"/>
      <c r="L9" s="254"/>
      <c r="M9" s="251"/>
      <c r="N9" s="239"/>
      <c r="P9" s="215"/>
      <c r="Q9" s="62" t="s">
        <v>141</v>
      </c>
      <c r="R9" s="66">
        <f t="shared" ref="R9:R10" si="12">S8</f>
        <v>0.43888888888888855</v>
      </c>
      <c r="S9" s="66">
        <f t="shared" si="8"/>
        <v>0.43958333333333299</v>
      </c>
      <c r="T9" s="69">
        <f>$E$9</f>
        <v>6.9444444444444447E-4</v>
      </c>
      <c r="U9" s="254"/>
      <c r="V9" s="254"/>
      <c r="W9" s="254"/>
      <c r="X9" s="254"/>
      <c r="Y9" s="254"/>
      <c r="Z9" s="254"/>
      <c r="AA9" s="254"/>
      <c r="AB9" s="251"/>
      <c r="AC9" s="239"/>
      <c r="AE9" s="215"/>
      <c r="AF9" s="62" t="s">
        <v>141</v>
      </c>
      <c r="AG9" s="66">
        <f t="shared" ref="AG9:AG10" si="13">AH8</f>
        <v>0.48124999999999951</v>
      </c>
      <c r="AH9" s="66">
        <f t="shared" si="9"/>
        <v>0.48194444444444395</v>
      </c>
      <c r="AI9" s="69">
        <f>$E$9</f>
        <v>6.9444444444444447E-4</v>
      </c>
      <c r="AJ9" s="254"/>
      <c r="AK9" s="254"/>
      <c r="AL9" s="254"/>
      <c r="AM9" s="254"/>
      <c r="AN9" s="254"/>
      <c r="AO9" s="254"/>
      <c r="AP9" s="254"/>
      <c r="AQ9" s="251"/>
      <c r="AR9" s="239"/>
      <c r="AT9" s="215"/>
      <c r="AU9" s="62" t="s">
        <v>141</v>
      </c>
      <c r="AV9" s="66">
        <f t="shared" ref="AV9:AV10" si="14">AW8</f>
        <v>0.50694444444444386</v>
      </c>
      <c r="AW9" s="66">
        <f t="shared" si="10"/>
        <v>0.50763888888888831</v>
      </c>
      <c r="AX9" s="69">
        <f>$E$9</f>
        <v>6.9444444444444447E-4</v>
      </c>
      <c r="AY9" s="254"/>
      <c r="AZ9" s="254"/>
      <c r="BA9" s="254"/>
      <c r="BB9" s="254"/>
      <c r="BC9" s="254"/>
      <c r="BD9" s="254"/>
      <c r="BE9" s="254"/>
      <c r="BF9" s="251"/>
      <c r="BG9" s="239"/>
    </row>
    <row r="10" spans="1:59" ht="15" customHeight="1" x14ac:dyDescent="0.2">
      <c r="A10" s="215"/>
      <c r="B10" s="59" t="s">
        <v>75</v>
      </c>
      <c r="C10" s="73">
        <f t="shared" si="11"/>
        <v>0.33749999999999997</v>
      </c>
      <c r="D10" s="20"/>
      <c r="E10" s="86">
        <v>4.1666666666666666E-3</v>
      </c>
      <c r="F10" s="254"/>
      <c r="G10" s="254"/>
      <c r="H10" s="254"/>
      <c r="I10" s="254"/>
      <c r="J10" s="254"/>
      <c r="K10" s="254"/>
      <c r="L10" s="254"/>
      <c r="M10" s="251"/>
      <c r="N10" s="239"/>
      <c r="P10" s="215"/>
      <c r="Q10" s="59" t="s">
        <v>75</v>
      </c>
      <c r="R10" s="73">
        <f t="shared" si="12"/>
        <v>0.43958333333333299</v>
      </c>
      <c r="S10" s="20"/>
      <c r="T10" s="100">
        <f>$E$10</f>
        <v>4.1666666666666666E-3</v>
      </c>
      <c r="U10" s="254"/>
      <c r="V10" s="254"/>
      <c r="W10" s="254"/>
      <c r="X10" s="254"/>
      <c r="Y10" s="254"/>
      <c r="Z10" s="254"/>
      <c r="AA10" s="254"/>
      <c r="AB10" s="251"/>
      <c r="AC10" s="239"/>
      <c r="AE10" s="215"/>
      <c r="AF10" s="59" t="s">
        <v>75</v>
      </c>
      <c r="AG10" s="73">
        <f t="shared" si="13"/>
        <v>0.48194444444444395</v>
      </c>
      <c r="AH10" s="20"/>
      <c r="AI10" s="100">
        <f>$E$10</f>
        <v>4.1666666666666666E-3</v>
      </c>
      <c r="AJ10" s="254"/>
      <c r="AK10" s="254"/>
      <c r="AL10" s="254"/>
      <c r="AM10" s="254"/>
      <c r="AN10" s="254"/>
      <c r="AO10" s="254"/>
      <c r="AP10" s="254"/>
      <c r="AQ10" s="251"/>
      <c r="AR10" s="239"/>
      <c r="AT10" s="215"/>
      <c r="AU10" s="59" t="s">
        <v>75</v>
      </c>
      <c r="AV10" s="73">
        <f t="shared" si="14"/>
        <v>0.50763888888888831</v>
      </c>
      <c r="AW10" s="20"/>
      <c r="AX10" s="100">
        <f>$E$10</f>
        <v>4.1666666666666666E-3</v>
      </c>
      <c r="AY10" s="254"/>
      <c r="AZ10" s="254"/>
      <c r="BA10" s="254"/>
      <c r="BB10" s="254"/>
      <c r="BC10" s="254"/>
      <c r="BD10" s="254"/>
      <c r="BE10" s="254"/>
      <c r="BF10" s="251"/>
      <c r="BG10" s="239"/>
    </row>
    <row r="11" spans="1:59" x14ac:dyDescent="0.2">
      <c r="A11" s="215"/>
      <c r="B11" s="61" t="s">
        <v>76</v>
      </c>
      <c r="C11" s="66">
        <f>C10+E10/4</f>
        <v>0.33854166666666663</v>
      </c>
      <c r="D11" s="20"/>
      <c r="E11" s="87"/>
      <c r="F11" s="254"/>
      <c r="G11" s="254"/>
      <c r="H11" s="254"/>
      <c r="I11" s="254"/>
      <c r="J11" s="254"/>
      <c r="K11" s="254"/>
      <c r="L11" s="254"/>
      <c r="M11" s="251"/>
      <c r="N11" s="239"/>
      <c r="P11" s="215"/>
      <c r="Q11" s="61" t="s">
        <v>85</v>
      </c>
      <c r="R11" s="66">
        <f>R10+T10/4</f>
        <v>0.44062499999999966</v>
      </c>
      <c r="S11" s="20"/>
      <c r="T11" s="87"/>
      <c r="U11" s="254"/>
      <c r="V11" s="254"/>
      <c r="W11" s="254"/>
      <c r="X11" s="254"/>
      <c r="Y11" s="254"/>
      <c r="Z11" s="254"/>
      <c r="AA11" s="254"/>
      <c r="AB11" s="251"/>
      <c r="AC11" s="239"/>
      <c r="AE11" s="215"/>
      <c r="AF11" s="61" t="s">
        <v>90</v>
      </c>
      <c r="AG11" s="66">
        <f>AG10+AI10/4</f>
        <v>0.48298611111111062</v>
      </c>
      <c r="AH11" s="20"/>
      <c r="AI11" s="87"/>
      <c r="AJ11" s="254"/>
      <c r="AK11" s="254"/>
      <c r="AL11" s="254"/>
      <c r="AM11" s="254"/>
      <c r="AN11" s="254"/>
      <c r="AO11" s="254"/>
      <c r="AP11" s="254"/>
      <c r="AQ11" s="251"/>
      <c r="AR11" s="239"/>
      <c r="AT11" s="215"/>
      <c r="AU11" s="61" t="s">
        <v>99</v>
      </c>
      <c r="AV11" s="66">
        <f>AV10+AX10/4</f>
        <v>0.50868055555555503</v>
      </c>
      <c r="AW11" s="20"/>
      <c r="AX11" s="87"/>
      <c r="AY11" s="254"/>
      <c r="AZ11" s="254"/>
      <c r="BA11" s="254"/>
      <c r="BB11" s="254"/>
      <c r="BC11" s="254"/>
      <c r="BD11" s="254"/>
      <c r="BE11" s="254"/>
      <c r="BF11" s="251"/>
      <c r="BG11" s="239"/>
    </row>
    <row r="12" spans="1:59" ht="15" thickBot="1" x14ac:dyDescent="0.25">
      <c r="A12" s="216"/>
      <c r="B12" s="88" t="s">
        <v>22</v>
      </c>
      <c r="C12" s="34"/>
      <c r="D12" s="78">
        <f>C10+E10</f>
        <v>0.34166666666666662</v>
      </c>
      <c r="E12" s="49"/>
      <c r="F12" s="255"/>
      <c r="G12" s="255"/>
      <c r="H12" s="255"/>
      <c r="I12" s="255"/>
      <c r="J12" s="255"/>
      <c r="K12" s="255"/>
      <c r="L12" s="255"/>
      <c r="M12" s="252"/>
      <c r="N12" s="240"/>
      <c r="P12" s="216"/>
      <c r="Q12" s="88" t="s">
        <v>22</v>
      </c>
      <c r="R12" s="34"/>
      <c r="S12" s="78">
        <f>R10+T10</f>
        <v>0.44374999999999964</v>
      </c>
      <c r="T12" s="49"/>
      <c r="U12" s="255"/>
      <c r="V12" s="255"/>
      <c r="W12" s="255"/>
      <c r="X12" s="255"/>
      <c r="Y12" s="255"/>
      <c r="Z12" s="255"/>
      <c r="AA12" s="255"/>
      <c r="AB12" s="252"/>
      <c r="AC12" s="240"/>
      <c r="AE12" s="216"/>
      <c r="AF12" s="88" t="s">
        <v>22</v>
      </c>
      <c r="AG12" s="34"/>
      <c r="AH12" s="78">
        <f>AG10+AI10</f>
        <v>0.48611111111111061</v>
      </c>
      <c r="AI12" s="49"/>
      <c r="AJ12" s="255"/>
      <c r="AK12" s="255"/>
      <c r="AL12" s="255"/>
      <c r="AM12" s="255"/>
      <c r="AN12" s="255"/>
      <c r="AO12" s="255"/>
      <c r="AP12" s="255"/>
      <c r="AQ12" s="252"/>
      <c r="AR12" s="240"/>
      <c r="AT12" s="216"/>
      <c r="AU12" s="88" t="s">
        <v>22</v>
      </c>
      <c r="AV12" s="34"/>
      <c r="AW12" s="78">
        <f>AV10+AX10</f>
        <v>0.51180555555555496</v>
      </c>
      <c r="AX12" s="49"/>
      <c r="AY12" s="255"/>
      <c r="AZ12" s="255"/>
      <c r="BA12" s="255"/>
      <c r="BB12" s="255"/>
      <c r="BC12" s="255"/>
      <c r="BD12" s="255"/>
      <c r="BE12" s="255"/>
      <c r="BF12" s="252"/>
      <c r="BG12" s="240"/>
    </row>
    <row r="13" spans="1:59" x14ac:dyDescent="0.2">
      <c r="A13" s="8"/>
      <c r="C13" s="14"/>
      <c r="D13" s="14"/>
      <c r="E13" s="14"/>
      <c r="F13" s="89"/>
      <c r="G13" s="89"/>
      <c r="H13" s="89"/>
      <c r="I13" s="89"/>
      <c r="J13" s="89"/>
      <c r="K13" s="89"/>
      <c r="L13" s="89"/>
      <c r="M13" s="89"/>
      <c r="N13" s="89"/>
      <c r="P13" s="8"/>
      <c r="U13" s="89"/>
      <c r="V13" s="89"/>
      <c r="W13" s="89"/>
      <c r="X13" s="89"/>
      <c r="Y13" s="89"/>
      <c r="Z13" s="89"/>
      <c r="AA13" s="89"/>
      <c r="AB13" s="89"/>
      <c r="AC13" s="89"/>
      <c r="AE13" s="8"/>
      <c r="AG13" s="14"/>
      <c r="AH13" s="14"/>
      <c r="AI13" s="14"/>
      <c r="AJ13" s="89"/>
      <c r="AK13" s="89"/>
      <c r="AL13" s="89"/>
      <c r="AM13" s="89"/>
      <c r="AN13" s="89"/>
      <c r="AO13" s="89"/>
      <c r="AP13" s="89"/>
      <c r="AQ13" s="89"/>
      <c r="AR13" s="89"/>
      <c r="AT13" s="8"/>
      <c r="AV13" s="14"/>
      <c r="AW13" s="14"/>
      <c r="AX13" s="14"/>
      <c r="AY13" s="89"/>
      <c r="AZ13" s="89"/>
      <c r="BA13" s="89"/>
      <c r="BB13" s="89"/>
      <c r="BC13" s="89"/>
      <c r="BD13" s="89"/>
      <c r="BE13" s="89"/>
      <c r="BF13" s="89"/>
      <c r="BG13" s="89"/>
    </row>
    <row r="14" spans="1:59" x14ac:dyDescent="0.2">
      <c r="B14" s="3" t="s">
        <v>44</v>
      </c>
      <c r="C14" s="14"/>
      <c r="D14" s="14"/>
      <c r="E14" s="10">
        <v>1.3888888888888889E-3</v>
      </c>
      <c r="Q14" s="3" t="s">
        <v>86</v>
      </c>
      <c r="T14" s="68">
        <v>1.3888888888888889E-3</v>
      </c>
      <c r="AF14" s="3" t="s">
        <v>91</v>
      </c>
      <c r="AG14" s="14"/>
      <c r="AH14" s="14"/>
      <c r="AI14" s="68">
        <f>$E$14</f>
        <v>1.3888888888888889E-3</v>
      </c>
      <c r="AU14" s="3" t="s">
        <v>93</v>
      </c>
      <c r="AV14" s="14"/>
      <c r="AW14" s="14"/>
      <c r="AX14" s="68">
        <f>$E$14</f>
        <v>1.3888888888888889E-3</v>
      </c>
    </row>
    <row r="15" spans="1:59" ht="15" thickBot="1" x14ac:dyDescent="0.25">
      <c r="C15" s="14"/>
      <c r="D15" s="14"/>
      <c r="E15" s="14"/>
      <c r="T15" s="91"/>
      <c r="AG15" s="14"/>
      <c r="AH15" s="14"/>
      <c r="AI15" s="91"/>
      <c r="AV15" s="14"/>
      <c r="AW15" s="14"/>
      <c r="AX15" s="91"/>
    </row>
    <row r="16" spans="1:59" ht="15" customHeight="1" x14ac:dyDescent="0.2">
      <c r="A16" s="262" t="s">
        <v>30</v>
      </c>
      <c r="B16" s="74" t="s">
        <v>40</v>
      </c>
      <c r="C16" s="75">
        <f>D12+E14</f>
        <v>0.3430555555555555</v>
      </c>
      <c r="D16" s="65">
        <f>C16+E16</f>
        <v>0.34374999999999994</v>
      </c>
      <c r="E16" s="71">
        <f>$E$6</f>
        <v>6.9444444444444447E-4</v>
      </c>
      <c r="F16" s="253" t="s">
        <v>143</v>
      </c>
      <c r="G16" s="253" t="s">
        <v>143</v>
      </c>
      <c r="H16" s="253" t="s">
        <v>143</v>
      </c>
      <c r="I16" s="253" t="s">
        <v>143</v>
      </c>
      <c r="J16" s="253" t="s">
        <v>143</v>
      </c>
      <c r="K16" s="253" t="s">
        <v>143</v>
      </c>
      <c r="L16" s="253" t="s">
        <v>143</v>
      </c>
      <c r="M16" s="250" t="s">
        <v>143</v>
      </c>
      <c r="N16" s="238" t="s">
        <v>145</v>
      </c>
      <c r="P16" s="262" t="s">
        <v>161</v>
      </c>
      <c r="Q16" s="74" t="s">
        <v>40</v>
      </c>
      <c r="R16" s="75">
        <f>S12+T14</f>
        <v>0.44513888888888853</v>
      </c>
      <c r="S16" s="65">
        <f>R16+T16</f>
        <v>0.44583333333333297</v>
      </c>
      <c r="T16" s="71">
        <f>$E$6</f>
        <v>6.9444444444444447E-4</v>
      </c>
      <c r="U16" s="253" t="s">
        <v>143</v>
      </c>
      <c r="V16" s="253" t="s">
        <v>143</v>
      </c>
      <c r="W16" s="253" t="s">
        <v>143</v>
      </c>
      <c r="X16" s="253" t="s">
        <v>143</v>
      </c>
      <c r="Y16" s="253" t="s">
        <v>143</v>
      </c>
      <c r="Z16" s="253" t="s">
        <v>143</v>
      </c>
      <c r="AA16" s="253" t="s">
        <v>143</v>
      </c>
      <c r="AB16" s="250" t="s">
        <v>143</v>
      </c>
      <c r="AC16" s="238" t="s">
        <v>145</v>
      </c>
      <c r="AE16" s="262" t="s">
        <v>165</v>
      </c>
      <c r="AF16" s="74" t="s">
        <v>40</v>
      </c>
      <c r="AG16" s="75">
        <f>AH12+AI14</f>
        <v>0.48749999999999949</v>
      </c>
      <c r="AH16" s="65">
        <f>AG16+AI16</f>
        <v>0.48819444444444393</v>
      </c>
      <c r="AI16" s="71">
        <f>$E$6</f>
        <v>6.9444444444444447E-4</v>
      </c>
      <c r="AJ16" s="253" t="s">
        <v>143</v>
      </c>
      <c r="AK16" s="253" t="s">
        <v>143</v>
      </c>
      <c r="AL16" s="253" t="s">
        <v>143</v>
      </c>
      <c r="AM16" s="253" t="s">
        <v>143</v>
      </c>
      <c r="AN16" s="253" t="s">
        <v>143</v>
      </c>
      <c r="AO16" s="253" t="s">
        <v>143</v>
      </c>
      <c r="AP16" s="253" t="s">
        <v>143</v>
      </c>
      <c r="AQ16" s="250" t="s">
        <v>143</v>
      </c>
      <c r="AR16" s="238" t="s">
        <v>145</v>
      </c>
      <c r="AT16" s="262" t="s">
        <v>166</v>
      </c>
      <c r="AU16" s="74" t="s">
        <v>40</v>
      </c>
      <c r="AV16" s="75">
        <f>AW12+AX14</f>
        <v>0.51319444444444384</v>
      </c>
      <c r="AW16" s="65">
        <f>AV16+AX16</f>
        <v>0.51388888888888828</v>
      </c>
      <c r="AX16" s="71">
        <f>$E$6</f>
        <v>6.9444444444444447E-4</v>
      </c>
      <c r="AY16" s="253" t="s">
        <v>143</v>
      </c>
      <c r="AZ16" s="253" t="s">
        <v>143</v>
      </c>
      <c r="BA16" s="253" t="s">
        <v>143</v>
      </c>
      <c r="BB16" s="253" t="s">
        <v>143</v>
      </c>
      <c r="BC16" s="253" t="s">
        <v>143</v>
      </c>
      <c r="BD16" s="253" t="s">
        <v>143</v>
      </c>
      <c r="BE16" s="253" t="s">
        <v>143</v>
      </c>
      <c r="BF16" s="250" t="s">
        <v>143</v>
      </c>
      <c r="BG16" s="238" t="s">
        <v>145</v>
      </c>
    </row>
    <row r="17" spans="1:59" ht="30" x14ac:dyDescent="0.2">
      <c r="A17" s="260"/>
      <c r="B17" s="59" t="s">
        <v>214</v>
      </c>
      <c r="C17" s="66">
        <f>D16</f>
        <v>0.34374999999999994</v>
      </c>
      <c r="D17" s="66">
        <f>C17+E17</f>
        <v>0.34583333333333327</v>
      </c>
      <c r="E17" s="73">
        <f>$E$7</f>
        <v>2.0833333333333333E-3</v>
      </c>
      <c r="F17" s="254"/>
      <c r="G17" s="254"/>
      <c r="H17" s="254"/>
      <c r="I17" s="254"/>
      <c r="J17" s="254"/>
      <c r="K17" s="254"/>
      <c r="L17" s="254"/>
      <c r="M17" s="251"/>
      <c r="N17" s="239"/>
      <c r="P17" s="260"/>
      <c r="Q17" s="92"/>
      <c r="R17" s="93"/>
      <c r="S17" s="94"/>
      <c r="T17" s="73"/>
      <c r="U17" s="254"/>
      <c r="V17" s="254"/>
      <c r="W17" s="254"/>
      <c r="X17" s="254"/>
      <c r="Y17" s="254"/>
      <c r="Z17" s="254"/>
      <c r="AA17" s="254"/>
      <c r="AB17" s="251"/>
      <c r="AC17" s="239"/>
      <c r="AE17" s="260"/>
      <c r="AF17" s="92"/>
      <c r="AG17" s="93"/>
      <c r="AH17" s="94"/>
      <c r="AI17" s="73"/>
      <c r="AJ17" s="254"/>
      <c r="AK17" s="254"/>
      <c r="AL17" s="254"/>
      <c r="AM17" s="254"/>
      <c r="AN17" s="254"/>
      <c r="AO17" s="254"/>
      <c r="AP17" s="254"/>
      <c r="AQ17" s="251"/>
      <c r="AR17" s="239"/>
      <c r="AT17" s="264"/>
      <c r="AU17" s="92"/>
      <c r="AV17" s="93"/>
      <c r="AW17" s="94"/>
      <c r="AX17" s="73"/>
      <c r="AY17" s="254"/>
      <c r="AZ17" s="254"/>
      <c r="BA17" s="254"/>
      <c r="BB17" s="254"/>
      <c r="BC17" s="254"/>
      <c r="BD17" s="254"/>
      <c r="BE17" s="254"/>
      <c r="BF17" s="251"/>
      <c r="BG17" s="239"/>
    </row>
    <row r="18" spans="1:59" x14ac:dyDescent="0.2">
      <c r="A18" s="212"/>
      <c r="B18" s="60" t="s">
        <v>74</v>
      </c>
      <c r="C18" s="66">
        <f>D17</f>
        <v>0.34583333333333327</v>
      </c>
      <c r="D18" s="66">
        <f t="shared" ref="D18:D19" si="15">C18+E18</f>
        <v>0.34652777777777771</v>
      </c>
      <c r="E18" s="69">
        <f>$E$8</f>
        <v>6.9444444444444447E-4</v>
      </c>
      <c r="F18" s="254"/>
      <c r="G18" s="254"/>
      <c r="H18" s="254"/>
      <c r="I18" s="254"/>
      <c r="J18" s="254"/>
      <c r="K18" s="254"/>
      <c r="L18" s="254"/>
      <c r="M18" s="251"/>
      <c r="N18" s="239"/>
      <c r="P18" s="212"/>
      <c r="Q18" s="182" t="s">
        <v>215</v>
      </c>
      <c r="R18" s="66">
        <f>S16</f>
        <v>0.44583333333333297</v>
      </c>
      <c r="S18" s="66">
        <f t="shared" ref="S18:S19" si="16">R18+T18</f>
        <v>0.44722222222222185</v>
      </c>
      <c r="T18" s="69">
        <f>$T$8</f>
        <v>1.3888888888888889E-3</v>
      </c>
      <c r="U18" s="254"/>
      <c r="V18" s="254"/>
      <c r="W18" s="254"/>
      <c r="X18" s="254"/>
      <c r="Y18" s="254"/>
      <c r="Z18" s="254"/>
      <c r="AA18" s="254"/>
      <c r="AB18" s="251"/>
      <c r="AC18" s="239"/>
      <c r="AE18" s="212"/>
      <c r="AF18" s="182" t="s">
        <v>215</v>
      </c>
      <c r="AG18" s="66">
        <f>AH16</f>
        <v>0.48819444444444393</v>
      </c>
      <c r="AH18" s="66">
        <f t="shared" ref="AH18:AH19" si="17">AG18+AI18</f>
        <v>0.48958333333333282</v>
      </c>
      <c r="AI18" s="69">
        <f>$T$8</f>
        <v>1.3888888888888889E-3</v>
      </c>
      <c r="AJ18" s="254"/>
      <c r="AK18" s="254"/>
      <c r="AL18" s="254"/>
      <c r="AM18" s="254"/>
      <c r="AN18" s="254"/>
      <c r="AO18" s="254"/>
      <c r="AP18" s="254"/>
      <c r="AQ18" s="251"/>
      <c r="AR18" s="239"/>
      <c r="AT18" s="265"/>
      <c r="AU18" s="182" t="s">
        <v>215</v>
      </c>
      <c r="AV18" s="66">
        <f>AW16</f>
        <v>0.51388888888888828</v>
      </c>
      <c r="AW18" s="66">
        <f t="shared" ref="AW18:AW19" si="18">AV18+AX18</f>
        <v>0.51527777777777717</v>
      </c>
      <c r="AX18" s="69">
        <f>$T$8</f>
        <v>1.3888888888888889E-3</v>
      </c>
      <c r="AY18" s="254"/>
      <c r="AZ18" s="254"/>
      <c r="BA18" s="254"/>
      <c r="BB18" s="254"/>
      <c r="BC18" s="254"/>
      <c r="BD18" s="254"/>
      <c r="BE18" s="254"/>
      <c r="BF18" s="251"/>
      <c r="BG18" s="239"/>
    </row>
    <row r="19" spans="1:59" ht="30" x14ac:dyDescent="0.2">
      <c r="A19" s="212"/>
      <c r="B19" s="62" t="s">
        <v>141</v>
      </c>
      <c r="C19" s="66">
        <f t="shared" ref="C19:C20" si="19">D18</f>
        <v>0.34652777777777771</v>
      </c>
      <c r="D19" s="66">
        <f t="shared" si="15"/>
        <v>0.34722222222222215</v>
      </c>
      <c r="E19" s="69">
        <f>$E$9</f>
        <v>6.9444444444444447E-4</v>
      </c>
      <c r="F19" s="254"/>
      <c r="G19" s="254"/>
      <c r="H19" s="254"/>
      <c r="I19" s="254"/>
      <c r="J19" s="254"/>
      <c r="K19" s="254"/>
      <c r="L19" s="254"/>
      <c r="M19" s="251"/>
      <c r="N19" s="239"/>
      <c r="P19" s="212"/>
      <c r="Q19" s="62" t="s">
        <v>141</v>
      </c>
      <c r="R19" s="66">
        <f t="shared" ref="R19:R20" si="20">S18</f>
        <v>0.44722222222222185</v>
      </c>
      <c r="S19" s="66">
        <f t="shared" si="16"/>
        <v>0.4479166666666663</v>
      </c>
      <c r="T19" s="69">
        <f>$E$9</f>
        <v>6.9444444444444447E-4</v>
      </c>
      <c r="U19" s="254"/>
      <c r="V19" s="254"/>
      <c r="W19" s="254"/>
      <c r="X19" s="254"/>
      <c r="Y19" s="254"/>
      <c r="Z19" s="254"/>
      <c r="AA19" s="254"/>
      <c r="AB19" s="251"/>
      <c r="AC19" s="239"/>
      <c r="AE19" s="212"/>
      <c r="AF19" s="62" t="s">
        <v>141</v>
      </c>
      <c r="AG19" s="66">
        <f t="shared" ref="AG19:AG20" si="21">AH18</f>
        <v>0.48958333333333282</v>
      </c>
      <c r="AH19" s="66">
        <f t="shared" si="17"/>
        <v>0.49027777777777726</v>
      </c>
      <c r="AI19" s="69">
        <f>$E$9</f>
        <v>6.9444444444444447E-4</v>
      </c>
      <c r="AJ19" s="254"/>
      <c r="AK19" s="254"/>
      <c r="AL19" s="254"/>
      <c r="AM19" s="254"/>
      <c r="AN19" s="254"/>
      <c r="AO19" s="254"/>
      <c r="AP19" s="254"/>
      <c r="AQ19" s="251"/>
      <c r="AR19" s="239"/>
      <c r="AT19" s="265"/>
      <c r="AU19" s="62" t="s">
        <v>141</v>
      </c>
      <c r="AV19" s="66">
        <f t="shared" ref="AV19:AV20" si="22">AW18</f>
        <v>0.51527777777777717</v>
      </c>
      <c r="AW19" s="66">
        <f t="shared" si="18"/>
        <v>0.51597222222222161</v>
      </c>
      <c r="AX19" s="69">
        <f>$E$9</f>
        <v>6.9444444444444447E-4</v>
      </c>
      <c r="AY19" s="254"/>
      <c r="AZ19" s="254"/>
      <c r="BA19" s="254"/>
      <c r="BB19" s="254"/>
      <c r="BC19" s="254"/>
      <c r="BD19" s="254"/>
      <c r="BE19" s="254"/>
      <c r="BF19" s="251"/>
      <c r="BG19" s="239"/>
    </row>
    <row r="20" spans="1:59" ht="15" customHeight="1" x14ac:dyDescent="0.2">
      <c r="A20" s="212"/>
      <c r="B20" s="59" t="s">
        <v>75</v>
      </c>
      <c r="C20" s="73">
        <f t="shared" si="19"/>
        <v>0.34722222222222215</v>
      </c>
      <c r="D20" s="20"/>
      <c r="E20" s="100">
        <f>$E$10</f>
        <v>4.1666666666666666E-3</v>
      </c>
      <c r="F20" s="254"/>
      <c r="G20" s="254"/>
      <c r="H20" s="254"/>
      <c r="I20" s="254"/>
      <c r="J20" s="254"/>
      <c r="K20" s="254"/>
      <c r="L20" s="254"/>
      <c r="M20" s="251"/>
      <c r="N20" s="239"/>
      <c r="P20" s="212"/>
      <c r="Q20" s="59" t="s">
        <v>75</v>
      </c>
      <c r="R20" s="73">
        <f t="shared" si="20"/>
        <v>0.4479166666666663</v>
      </c>
      <c r="S20" s="20"/>
      <c r="T20" s="100">
        <f>$E$10</f>
        <v>4.1666666666666666E-3</v>
      </c>
      <c r="U20" s="254"/>
      <c r="V20" s="254"/>
      <c r="W20" s="254"/>
      <c r="X20" s="254"/>
      <c r="Y20" s="254"/>
      <c r="Z20" s="254"/>
      <c r="AA20" s="254"/>
      <c r="AB20" s="251"/>
      <c r="AC20" s="239"/>
      <c r="AE20" s="212"/>
      <c r="AF20" s="59" t="s">
        <v>75</v>
      </c>
      <c r="AG20" s="73">
        <f t="shared" si="21"/>
        <v>0.49027777777777726</v>
      </c>
      <c r="AH20" s="20"/>
      <c r="AI20" s="100">
        <f>$E$10</f>
        <v>4.1666666666666666E-3</v>
      </c>
      <c r="AJ20" s="254"/>
      <c r="AK20" s="254"/>
      <c r="AL20" s="254"/>
      <c r="AM20" s="254"/>
      <c r="AN20" s="254"/>
      <c r="AO20" s="254"/>
      <c r="AP20" s="254"/>
      <c r="AQ20" s="251"/>
      <c r="AR20" s="239"/>
      <c r="AT20" s="265"/>
      <c r="AU20" s="59" t="s">
        <v>75</v>
      </c>
      <c r="AV20" s="73">
        <f t="shared" si="22"/>
        <v>0.51597222222222161</v>
      </c>
      <c r="AW20" s="20"/>
      <c r="AX20" s="100">
        <f>$E$10</f>
        <v>4.1666666666666666E-3</v>
      </c>
      <c r="AY20" s="254"/>
      <c r="AZ20" s="254"/>
      <c r="BA20" s="254"/>
      <c r="BB20" s="254"/>
      <c r="BC20" s="254"/>
      <c r="BD20" s="254"/>
      <c r="BE20" s="254"/>
      <c r="BF20" s="251"/>
      <c r="BG20" s="239"/>
    </row>
    <row r="21" spans="1:59" x14ac:dyDescent="0.2">
      <c r="A21" s="212"/>
      <c r="B21" s="61" t="s">
        <v>77</v>
      </c>
      <c r="C21" s="66">
        <f>C20+E20/4</f>
        <v>0.34826388888888882</v>
      </c>
      <c r="D21" s="20"/>
      <c r="E21" s="87"/>
      <c r="F21" s="254"/>
      <c r="G21" s="254"/>
      <c r="H21" s="254"/>
      <c r="I21" s="254"/>
      <c r="J21" s="254"/>
      <c r="K21" s="254"/>
      <c r="L21" s="254"/>
      <c r="M21" s="251"/>
      <c r="N21" s="239"/>
      <c r="P21" s="212"/>
      <c r="Q21" s="61" t="s">
        <v>87</v>
      </c>
      <c r="R21" s="66">
        <f>R20+T20/4</f>
        <v>0.44895833333333296</v>
      </c>
      <c r="S21" s="20"/>
      <c r="T21" s="87"/>
      <c r="U21" s="254"/>
      <c r="V21" s="254"/>
      <c r="W21" s="254"/>
      <c r="X21" s="254"/>
      <c r="Y21" s="254"/>
      <c r="Z21" s="254"/>
      <c r="AA21" s="254"/>
      <c r="AB21" s="251"/>
      <c r="AC21" s="239"/>
      <c r="AE21" s="212"/>
      <c r="AF21" s="61" t="s">
        <v>92</v>
      </c>
      <c r="AG21" s="66">
        <f>AG20+AI20/4</f>
        <v>0.49131944444444392</v>
      </c>
      <c r="AH21" s="20"/>
      <c r="AI21" s="87"/>
      <c r="AJ21" s="254"/>
      <c r="AK21" s="254"/>
      <c r="AL21" s="254"/>
      <c r="AM21" s="254"/>
      <c r="AN21" s="254"/>
      <c r="AO21" s="254"/>
      <c r="AP21" s="254"/>
      <c r="AQ21" s="251"/>
      <c r="AR21" s="239"/>
      <c r="AT21" s="265"/>
      <c r="AU21" s="61" t="s">
        <v>98</v>
      </c>
      <c r="AV21" s="66">
        <f>AV20+AX20/4</f>
        <v>0.51701388888888833</v>
      </c>
      <c r="AW21" s="20"/>
      <c r="AX21" s="87"/>
      <c r="AY21" s="254"/>
      <c r="AZ21" s="254"/>
      <c r="BA21" s="254"/>
      <c r="BB21" s="254"/>
      <c r="BC21" s="254"/>
      <c r="BD21" s="254"/>
      <c r="BE21" s="254"/>
      <c r="BF21" s="251"/>
      <c r="BG21" s="239"/>
    </row>
    <row r="22" spans="1:59" ht="15" thickBot="1" x14ac:dyDescent="0.25">
      <c r="A22" s="213"/>
      <c r="B22" s="88" t="s">
        <v>22</v>
      </c>
      <c r="C22" s="34"/>
      <c r="D22" s="78">
        <f>C20+E20</f>
        <v>0.35138888888888881</v>
      </c>
      <c r="E22" s="49"/>
      <c r="F22" s="255"/>
      <c r="G22" s="255"/>
      <c r="H22" s="255"/>
      <c r="I22" s="255"/>
      <c r="J22" s="255"/>
      <c r="K22" s="255"/>
      <c r="L22" s="255"/>
      <c r="M22" s="252"/>
      <c r="N22" s="240"/>
      <c r="P22" s="213"/>
      <c r="Q22" s="88" t="s">
        <v>22</v>
      </c>
      <c r="R22" s="34"/>
      <c r="S22" s="78">
        <f>R20+T20</f>
        <v>0.45208333333333295</v>
      </c>
      <c r="T22" s="49"/>
      <c r="U22" s="255"/>
      <c r="V22" s="255"/>
      <c r="W22" s="255"/>
      <c r="X22" s="255"/>
      <c r="Y22" s="255"/>
      <c r="Z22" s="255"/>
      <c r="AA22" s="255"/>
      <c r="AB22" s="252"/>
      <c r="AC22" s="240"/>
      <c r="AE22" s="213"/>
      <c r="AF22" s="88" t="s">
        <v>22</v>
      </c>
      <c r="AG22" s="34"/>
      <c r="AH22" s="78">
        <f>AG20+AI20</f>
        <v>0.49444444444444391</v>
      </c>
      <c r="AI22" s="49"/>
      <c r="AJ22" s="255"/>
      <c r="AK22" s="255"/>
      <c r="AL22" s="255"/>
      <c r="AM22" s="255"/>
      <c r="AN22" s="255"/>
      <c r="AO22" s="255"/>
      <c r="AP22" s="255"/>
      <c r="AQ22" s="252"/>
      <c r="AR22" s="240"/>
      <c r="AT22" s="266"/>
      <c r="AU22" s="88" t="s">
        <v>22</v>
      </c>
      <c r="AV22" s="34"/>
      <c r="AW22" s="78">
        <f>AV20+AX20</f>
        <v>0.52013888888888826</v>
      </c>
      <c r="AX22" s="49"/>
      <c r="AY22" s="255"/>
      <c r="AZ22" s="255"/>
      <c r="BA22" s="255"/>
      <c r="BB22" s="255"/>
      <c r="BC22" s="255"/>
      <c r="BD22" s="255"/>
      <c r="BE22" s="255"/>
      <c r="BF22" s="252"/>
      <c r="BG22" s="240"/>
    </row>
    <row r="23" spans="1:59" x14ac:dyDescent="0.2">
      <c r="C23" s="14"/>
      <c r="D23" s="14"/>
      <c r="E23" s="14"/>
    </row>
    <row r="24" spans="1:59" x14ac:dyDescent="0.2">
      <c r="B24" s="3" t="s">
        <v>44</v>
      </c>
      <c r="C24" s="14"/>
      <c r="D24" s="14"/>
      <c r="E24" s="68">
        <f>$E$14</f>
        <v>1.3888888888888889E-3</v>
      </c>
      <c r="Q24" s="3" t="s">
        <v>86</v>
      </c>
      <c r="T24" s="68">
        <f>$E$14</f>
        <v>1.3888888888888889E-3</v>
      </c>
      <c r="AU24" s="3" t="s">
        <v>93</v>
      </c>
      <c r="AV24" s="17"/>
      <c r="AW24" s="17"/>
      <c r="AX24" s="68">
        <f>$E$14</f>
        <v>1.3888888888888889E-3</v>
      </c>
    </row>
    <row r="25" spans="1:59" ht="15" thickBot="1" x14ac:dyDescent="0.25">
      <c r="C25" s="14"/>
      <c r="D25" s="14"/>
      <c r="E25" s="14"/>
      <c r="T25" s="91"/>
      <c r="AV25" s="17"/>
      <c r="AW25" s="17"/>
      <c r="AX25" s="91"/>
    </row>
    <row r="26" spans="1:59" ht="15" customHeight="1" x14ac:dyDescent="0.2">
      <c r="A26" s="261" t="s">
        <v>31</v>
      </c>
      <c r="B26" s="74" t="s">
        <v>40</v>
      </c>
      <c r="C26" s="75">
        <f>D22+E24</f>
        <v>0.35277777777777769</v>
      </c>
      <c r="D26" s="65">
        <f>C26+E26</f>
        <v>0.35347222222222213</v>
      </c>
      <c r="E26" s="71">
        <f>$E$6</f>
        <v>6.9444444444444447E-4</v>
      </c>
      <c r="F26" s="253" t="s">
        <v>143</v>
      </c>
      <c r="G26" s="253" t="s">
        <v>143</v>
      </c>
      <c r="H26" s="253" t="s">
        <v>143</v>
      </c>
      <c r="I26" s="253" t="s">
        <v>143</v>
      </c>
      <c r="J26" s="253" t="s">
        <v>143</v>
      </c>
      <c r="K26" s="253" t="s">
        <v>143</v>
      </c>
      <c r="L26" s="253" t="s">
        <v>143</v>
      </c>
      <c r="M26" s="250" t="s">
        <v>143</v>
      </c>
      <c r="N26" s="238" t="s">
        <v>145</v>
      </c>
      <c r="P26" s="261" t="s">
        <v>162</v>
      </c>
      <c r="Q26" s="74" t="s">
        <v>40</v>
      </c>
      <c r="R26" s="75">
        <f>S22+T24</f>
        <v>0.45347222222222183</v>
      </c>
      <c r="S26" s="65">
        <f>R26+T26</f>
        <v>0.45416666666666627</v>
      </c>
      <c r="T26" s="71">
        <f>$E$6</f>
        <v>6.9444444444444447E-4</v>
      </c>
      <c r="U26" s="253" t="s">
        <v>143</v>
      </c>
      <c r="V26" s="253" t="s">
        <v>143</v>
      </c>
      <c r="W26" s="253" t="s">
        <v>143</v>
      </c>
      <c r="X26" s="253" t="s">
        <v>143</v>
      </c>
      <c r="Y26" s="253" t="s">
        <v>143</v>
      </c>
      <c r="Z26" s="253" t="s">
        <v>143</v>
      </c>
      <c r="AA26" s="253" t="s">
        <v>143</v>
      </c>
      <c r="AB26" s="250" t="s">
        <v>143</v>
      </c>
      <c r="AC26" s="238" t="s">
        <v>145</v>
      </c>
      <c r="AT26" s="211" t="s">
        <v>146</v>
      </c>
      <c r="AU26" s="74" t="s">
        <v>40</v>
      </c>
      <c r="AV26" s="75">
        <f>AW22+AX24</f>
        <v>0.52152777777777715</v>
      </c>
      <c r="AW26" s="65">
        <f>AV26+AX26</f>
        <v>0.52222222222222159</v>
      </c>
      <c r="AX26" s="71">
        <f>$E$6</f>
        <v>6.9444444444444447E-4</v>
      </c>
      <c r="AY26" s="253" t="s">
        <v>143</v>
      </c>
      <c r="AZ26" s="253" t="s">
        <v>143</v>
      </c>
      <c r="BA26" s="253" t="s">
        <v>143</v>
      </c>
      <c r="BB26" s="253" t="s">
        <v>143</v>
      </c>
      <c r="BC26" s="253" t="s">
        <v>143</v>
      </c>
      <c r="BD26" s="253" t="s">
        <v>143</v>
      </c>
      <c r="BE26" s="253" t="s">
        <v>143</v>
      </c>
      <c r="BF26" s="250" t="s">
        <v>143</v>
      </c>
      <c r="BG26" s="238" t="s">
        <v>145</v>
      </c>
    </row>
    <row r="27" spans="1:59" ht="30" x14ac:dyDescent="0.2">
      <c r="A27" s="259"/>
      <c r="B27" s="59" t="s">
        <v>214</v>
      </c>
      <c r="C27" s="66">
        <f>D26</f>
        <v>0.35347222222222213</v>
      </c>
      <c r="D27" s="66">
        <f>C27+E27</f>
        <v>0.35555555555555546</v>
      </c>
      <c r="E27" s="73">
        <f>$E$7</f>
        <v>2.0833333333333333E-3</v>
      </c>
      <c r="F27" s="254"/>
      <c r="G27" s="254"/>
      <c r="H27" s="254"/>
      <c r="I27" s="254"/>
      <c r="J27" s="254"/>
      <c r="K27" s="254"/>
      <c r="L27" s="254"/>
      <c r="M27" s="251"/>
      <c r="N27" s="239"/>
      <c r="P27" s="259"/>
      <c r="Q27" s="92"/>
      <c r="R27" s="93"/>
      <c r="S27" s="94"/>
      <c r="T27" s="73"/>
      <c r="U27" s="254"/>
      <c r="V27" s="254"/>
      <c r="W27" s="254"/>
      <c r="X27" s="254"/>
      <c r="Y27" s="254"/>
      <c r="Z27" s="254"/>
      <c r="AA27" s="254"/>
      <c r="AB27" s="251"/>
      <c r="AC27" s="239"/>
      <c r="AG27" s="17"/>
      <c r="AH27" s="17"/>
      <c r="AI27" s="17"/>
      <c r="AT27" s="260"/>
      <c r="AU27" s="92"/>
      <c r="AV27" s="93"/>
      <c r="AW27" s="94"/>
      <c r="AX27" s="73"/>
      <c r="AY27" s="254"/>
      <c r="AZ27" s="254"/>
      <c r="BA27" s="254"/>
      <c r="BB27" s="254"/>
      <c r="BC27" s="254"/>
      <c r="BD27" s="254"/>
      <c r="BE27" s="254"/>
      <c r="BF27" s="251"/>
      <c r="BG27" s="239"/>
    </row>
    <row r="28" spans="1:59" x14ac:dyDescent="0.2">
      <c r="A28" s="215"/>
      <c r="B28" s="60" t="s">
        <v>74</v>
      </c>
      <c r="C28" s="66">
        <f>D27</f>
        <v>0.35555555555555546</v>
      </c>
      <c r="D28" s="66">
        <f t="shared" ref="D28:D29" si="23">C28+E28</f>
        <v>0.3562499999999999</v>
      </c>
      <c r="E28" s="69">
        <f>$E$8</f>
        <v>6.9444444444444447E-4</v>
      </c>
      <c r="F28" s="254"/>
      <c r="G28" s="254"/>
      <c r="H28" s="254"/>
      <c r="I28" s="254"/>
      <c r="J28" s="254"/>
      <c r="K28" s="254"/>
      <c r="L28" s="254"/>
      <c r="M28" s="251"/>
      <c r="N28" s="239"/>
      <c r="P28" s="215"/>
      <c r="Q28" s="182" t="s">
        <v>215</v>
      </c>
      <c r="R28" s="66">
        <f>S26</f>
        <v>0.45416666666666627</v>
      </c>
      <c r="S28" s="66">
        <f t="shared" ref="S28:S29" si="24">R28+T28</f>
        <v>0.45555555555555516</v>
      </c>
      <c r="T28" s="69">
        <f>$T$8</f>
        <v>1.3888888888888889E-3</v>
      </c>
      <c r="U28" s="254"/>
      <c r="V28" s="254"/>
      <c r="W28" s="254"/>
      <c r="X28" s="254"/>
      <c r="Y28" s="254"/>
      <c r="Z28" s="254"/>
      <c r="AA28" s="254"/>
      <c r="AB28" s="251"/>
      <c r="AC28" s="239"/>
      <c r="AT28" s="212"/>
      <c r="AU28" s="182" t="s">
        <v>215</v>
      </c>
      <c r="AV28" s="66">
        <f>AW26</f>
        <v>0.52222222222222159</v>
      </c>
      <c r="AW28" s="66">
        <f t="shared" ref="AW28:AW29" si="25">AV28+AX28</f>
        <v>0.52361111111111047</v>
      </c>
      <c r="AX28" s="69">
        <f>$T$8</f>
        <v>1.3888888888888889E-3</v>
      </c>
      <c r="AY28" s="254"/>
      <c r="AZ28" s="254"/>
      <c r="BA28" s="254"/>
      <c r="BB28" s="254"/>
      <c r="BC28" s="254"/>
      <c r="BD28" s="254"/>
      <c r="BE28" s="254"/>
      <c r="BF28" s="251"/>
      <c r="BG28" s="239"/>
    </row>
    <row r="29" spans="1:59" ht="30" x14ac:dyDescent="0.2">
      <c r="A29" s="215"/>
      <c r="B29" s="62" t="s">
        <v>141</v>
      </c>
      <c r="C29" s="66">
        <f t="shared" ref="C29:C30" si="26">D28</f>
        <v>0.3562499999999999</v>
      </c>
      <c r="D29" s="66">
        <f t="shared" si="23"/>
        <v>0.35694444444444434</v>
      </c>
      <c r="E29" s="69">
        <f>$E$9</f>
        <v>6.9444444444444447E-4</v>
      </c>
      <c r="F29" s="254"/>
      <c r="G29" s="254"/>
      <c r="H29" s="254"/>
      <c r="I29" s="254"/>
      <c r="J29" s="254"/>
      <c r="K29" s="254"/>
      <c r="L29" s="254"/>
      <c r="M29" s="251"/>
      <c r="N29" s="239"/>
      <c r="P29" s="215"/>
      <c r="Q29" s="62" t="s">
        <v>141</v>
      </c>
      <c r="R29" s="66">
        <f t="shared" ref="R29:R30" si="27">S28</f>
        <v>0.45555555555555516</v>
      </c>
      <c r="S29" s="66">
        <f t="shared" si="24"/>
        <v>0.4562499999999996</v>
      </c>
      <c r="T29" s="69">
        <f>$E$9</f>
        <v>6.9444444444444447E-4</v>
      </c>
      <c r="U29" s="254"/>
      <c r="V29" s="254"/>
      <c r="W29" s="254"/>
      <c r="X29" s="254"/>
      <c r="Y29" s="254"/>
      <c r="Z29" s="254"/>
      <c r="AA29" s="254"/>
      <c r="AB29" s="251"/>
      <c r="AC29" s="239"/>
      <c r="AT29" s="212"/>
      <c r="AU29" s="62" t="s">
        <v>141</v>
      </c>
      <c r="AV29" s="66">
        <f t="shared" ref="AV29:AV30" si="28">AW28</f>
        <v>0.52361111111111047</v>
      </c>
      <c r="AW29" s="66">
        <f t="shared" si="25"/>
        <v>0.52430555555555491</v>
      </c>
      <c r="AX29" s="69">
        <f>$E$9</f>
        <v>6.9444444444444447E-4</v>
      </c>
      <c r="AY29" s="254"/>
      <c r="AZ29" s="254"/>
      <c r="BA29" s="254"/>
      <c r="BB29" s="254"/>
      <c r="BC29" s="254"/>
      <c r="BD29" s="254"/>
      <c r="BE29" s="254"/>
      <c r="BF29" s="251"/>
      <c r="BG29" s="239"/>
    </row>
    <row r="30" spans="1:59" ht="15" x14ac:dyDescent="0.2">
      <c r="A30" s="215"/>
      <c r="B30" s="59" t="s">
        <v>75</v>
      </c>
      <c r="C30" s="73">
        <f t="shared" si="26"/>
        <v>0.35694444444444434</v>
      </c>
      <c r="D30" s="20"/>
      <c r="E30" s="100">
        <f>$E$10</f>
        <v>4.1666666666666666E-3</v>
      </c>
      <c r="F30" s="254"/>
      <c r="G30" s="254"/>
      <c r="H30" s="254"/>
      <c r="I30" s="254"/>
      <c r="J30" s="254"/>
      <c r="K30" s="254"/>
      <c r="L30" s="254"/>
      <c r="M30" s="251"/>
      <c r="N30" s="239"/>
      <c r="P30" s="215"/>
      <c r="Q30" s="59" t="s">
        <v>75</v>
      </c>
      <c r="R30" s="73">
        <f t="shared" si="27"/>
        <v>0.4562499999999996</v>
      </c>
      <c r="S30" s="20"/>
      <c r="T30" s="100">
        <f>$E$10</f>
        <v>4.1666666666666666E-3</v>
      </c>
      <c r="U30" s="254"/>
      <c r="V30" s="254"/>
      <c r="W30" s="254"/>
      <c r="X30" s="254"/>
      <c r="Y30" s="254"/>
      <c r="Z30" s="254"/>
      <c r="AA30" s="254"/>
      <c r="AB30" s="251"/>
      <c r="AC30" s="239"/>
      <c r="AT30" s="212"/>
      <c r="AU30" s="59" t="s">
        <v>75</v>
      </c>
      <c r="AV30" s="73">
        <f t="shared" si="28"/>
        <v>0.52430555555555491</v>
      </c>
      <c r="AW30" s="20"/>
      <c r="AX30" s="100">
        <f>$E$10</f>
        <v>4.1666666666666666E-3</v>
      </c>
      <c r="AY30" s="254"/>
      <c r="AZ30" s="254"/>
      <c r="BA30" s="254"/>
      <c r="BB30" s="254"/>
      <c r="BC30" s="254"/>
      <c r="BD30" s="254"/>
      <c r="BE30" s="254"/>
      <c r="BF30" s="251"/>
      <c r="BG30" s="239"/>
    </row>
    <row r="31" spans="1:59" x14ac:dyDescent="0.2">
      <c r="A31" s="215"/>
      <c r="B31" s="61" t="s">
        <v>78</v>
      </c>
      <c r="C31" s="66">
        <f>C30+E30/4</f>
        <v>0.35798611111111101</v>
      </c>
      <c r="D31" s="20"/>
      <c r="E31" s="87"/>
      <c r="F31" s="254"/>
      <c r="G31" s="254"/>
      <c r="H31" s="254"/>
      <c r="I31" s="254"/>
      <c r="J31" s="254"/>
      <c r="K31" s="254"/>
      <c r="L31" s="254"/>
      <c r="M31" s="251"/>
      <c r="N31" s="239"/>
      <c r="P31" s="215"/>
      <c r="Q31" s="61" t="s">
        <v>88</v>
      </c>
      <c r="R31" s="66">
        <f>R30+T30/4</f>
        <v>0.45729166666666626</v>
      </c>
      <c r="S31" s="20"/>
      <c r="T31" s="87"/>
      <c r="U31" s="254"/>
      <c r="V31" s="254"/>
      <c r="W31" s="254"/>
      <c r="X31" s="254"/>
      <c r="Y31" s="254"/>
      <c r="Z31" s="254"/>
      <c r="AA31" s="254"/>
      <c r="AB31" s="251"/>
      <c r="AC31" s="239"/>
      <c r="AT31" s="212"/>
      <c r="AU31" s="61" t="s">
        <v>98</v>
      </c>
      <c r="AV31" s="66">
        <f>AV30+AX30/4</f>
        <v>0.52534722222222163</v>
      </c>
      <c r="AW31" s="20"/>
      <c r="AX31" s="87"/>
      <c r="AY31" s="254"/>
      <c r="AZ31" s="254"/>
      <c r="BA31" s="254"/>
      <c r="BB31" s="254"/>
      <c r="BC31" s="254"/>
      <c r="BD31" s="254"/>
      <c r="BE31" s="254"/>
      <c r="BF31" s="251"/>
      <c r="BG31" s="239"/>
    </row>
    <row r="32" spans="1:59" ht="15" thickBot="1" x14ac:dyDescent="0.25">
      <c r="A32" s="216"/>
      <c r="B32" s="88" t="s">
        <v>22</v>
      </c>
      <c r="C32" s="34"/>
      <c r="D32" s="78">
        <f>C30+E30</f>
        <v>0.36111111111111099</v>
      </c>
      <c r="E32" s="49"/>
      <c r="F32" s="255"/>
      <c r="G32" s="255"/>
      <c r="H32" s="255"/>
      <c r="I32" s="255"/>
      <c r="J32" s="255"/>
      <c r="K32" s="255"/>
      <c r="L32" s="255"/>
      <c r="M32" s="252"/>
      <c r="N32" s="240"/>
      <c r="P32" s="216"/>
      <c r="Q32" s="88" t="s">
        <v>22</v>
      </c>
      <c r="R32" s="34"/>
      <c r="S32" s="78">
        <f>R30+T30</f>
        <v>0.46041666666666625</v>
      </c>
      <c r="T32" s="49"/>
      <c r="U32" s="255"/>
      <c r="V32" s="255"/>
      <c r="W32" s="255"/>
      <c r="X32" s="255"/>
      <c r="Y32" s="255"/>
      <c r="Z32" s="255"/>
      <c r="AA32" s="255"/>
      <c r="AB32" s="252"/>
      <c r="AC32" s="240"/>
      <c r="AT32" s="213"/>
      <c r="AU32" s="88" t="s">
        <v>22</v>
      </c>
      <c r="AV32" s="34"/>
      <c r="AW32" s="78">
        <f>AV30+AX30</f>
        <v>0.52847222222222157</v>
      </c>
      <c r="AX32" s="49"/>
      <c r="AY32" s="255"/>
      <c r="AZ32" s="255"/>
      <c r="BA32" s="255"/>
      <c r="BB32" s="255"/>
      <c r="BC32" s="255"/>
      <c r="BD32" s="255"/>
      <c r="BE32" s="255"/>
      <c r="BF32" s="252"/>
      <c r="BG32" s="240"/>
    </row>
    <row r="33" spans="1:50" x14ac:dyDescent="0.2">
      <c r="AT33" s="5"/>
    </row>
    <row r="34" spans="1:50" x14ac:dyDescent="0.2">
      <c r="B34" s="3" t="s">
        <v>44</v>
      </c>
      <c r="E34" s="68">
        <f>$E$14</f>
        <v>1.3888888888888889E-3</v>
      </c>
      <c r="Q34" s="3" t="s">
        <v>86</v>
      </c>
      <c r="T34" s="68">
        <f>$E$14</f>
        <v>1.3888888888888889E-3</v>
      </c>
      <c r="AG34" s="2"/>
      <c r="AH34" s="2"/>
      <c r="AI34" s="2"/>
    </row>
    <row r="35" spans="1:50" ht="15" thickBot="1" x14ac:dyDescent="0.25">
      <c r="E35" s="91"/>
      <c r="T35" s="91"/>
      <c r="AG35" s="2"/>
      <c r="AH35" s="2"/>
      <c r="AI35" s="2"/>
    </row>
    <row r="36" spans="1:50" ht="15" customHeight="1" x14ac:dyDescent="0.2">
      <c r="A36" s="262" t="s">
        <v>47</v>
      </c>
      <c r="B36" s="74" t="s">
        <v>40</v>
      </c>
      <c r="C36" s="75">
        <f>D32+E34</f>
        <v>0.36249999999999988</v>
      </c>
      <c r="D36" s="65">
        <f>C36+E36</f>
        <v>0.36319444444444432</v>
      </c>
      <c r="E36" s="71">
        <f>$E$6</f>
        <v>6.9444444444444447E-4</v>
      </c>
      <c r="F36" s="253" t="s">
        <v>143</v>
      </c>
      <c r="G36" s="253" t="s">
        <v>143</v>
      </c>
      <c r="H36" s="253" t="s">
        <v>143</v>
      </c>
      <c r="I36" s="253" t="s">
        <v>143</v>
      </c>
      <c r="J36" s="253" t="s">
        <v>143</v>
      </c>
      <c r="K36" s="253" t="s">
        <v>143</v>
      </c>
      <c r="L36" s="253" t="s">
        <v>143</v>
      </c>
      <c r="M36" s="250" t="s">
        <v>143</v>
      </c>
      <c r="N36" s="238" t="s">
        <v>145</v>
      </c>
      <c r="P36" s="262" t="s">
        <v>163</v>
      </c>
      <c r="Q36" s="74" t="s">
        <v>40</v>
      </c>
      <c r="R36" s="75">
        <f>S32+T34</f>
        <v>0.46180555555555514</v>
      </c>
      <c r="S36" s="65">
        <f>R36+T36</f>
        <v>0.46249999999999958</v>
      </c>
      <c r="T36" s="71">
        <f>$E$6</f>
        <v>6.9444444444444447E-4</v>
      </c>
      <c r="U36" s="253" t="s">
        <v>143</v>
      </c>
      <c r="V36" s="253" t="s">
        <v>143</v>
      </c>
      <c r="W36" s="253" t="s">
        <v>143</v>
      </c>
      <c r="X36" s="253" t="s">
        <v>143</v>
      </c>
      <c r="Y36" s="253" t="s">
        <v>143</v>
      </c>
      <c r="Z36" s="253" t="s">
        <v>143</v>
      </c>
      <c r="AA36" s="253" t="s">
        <v>143</v>
      </c>
      <c r="AB36" s="250" t="s">
        <v>143</v>
      </c>
      <c r="AC36" s="238" t="s">
        <v>145</v>
      </c>
      <c r="AG36" s="2"/>
      <c r="AH36" s="2"/>
      <c r="AI36" s="2"/>
      <c r="AV36" s="17"/>
      <c r="AW36" s="17"/>
      <c r="AX36" s="17"/>
    </row>
    <row r="37" spans="1:50" ht="30" x14ac:dyDescent="0.2">
      <c r="A37" s="260"/>
      <c r="B37" s="59" t="s">
        <v>214</v>
      </c>
      <c r="C37" s="66">
        <f>D36</f>
        <v>0.36319444444444432</v>
      </c>
      <c r="D37" s="66">
        <f>C37+E37</f>
        <v>0.36527777777777765</v>
      </c>
      <c r="E37" s="73">
        <f>$E$7</f>
        <v>2.0833333333333333E-3</v>
      </c>
      <c r="F37" s="254"/>
      <c r="G37" s="254"/>
      <c r="H37" s="254"/>
      <c r="I37" s="254"/>
      <c r="J37" s="254"/>
      <c r="K37" s="254"/>
      <c r="L37" s="254"/>
      <c r="M37" s="251"/>
      <c r="N37" s="239"/>
      <c r="P37" s="260"/>
      <c r="Q37" s="92"/>
      <c r="R37" s="93"/>
      <c r="S37" s="94"/>
      <c r="T37" s="73"/>
      <c r="U37" s="254"/>
      <c r="V37" s="254"/>
      <c r="W37" s="254"/>
      <c r="X37" s="254"/>
      <c r="Y37" s="254"/>
      <c r="Z37" s="254"/>
      <c r="AA37" s="254"/>
      <c r="AB37" s="251"/>
      <c r="AC37" s="239"/>
      <c r="AG37" s="2"/>
      <c r="AH37" s="2"/>
      <c r="AI37" s="2"/>
    </row>
    <row r="38" spans="1:50" x14ac:dyDescent="0.2">
      <c r="A38" s="212"/>
      <c r="B38" s="60" t="s">
        <v>74</v>
      </c>
      <c r="C38" s="66">
        <f>D37</f>
        <v>0.36527777777777765</v>
      </c>
      <c r="D38" s="66">
        <f t="shared" ref="D38:D39" si="29">C38+E38</f>
        <v>0.36597222222222209</v>
      </c>
      <c r="E38" s="69">
        <f>$E$8</f>
        <v>6.9444444444444447E-4</v>
      </c>
      <c r="F38" s="254"/>
      <c r="G38" s="254"/>
      <c r="H38" s="254"/>
      <c r="I38" s="254"/>
      <c r="J38" s="254"/>
      <c r="K38" s="254"/>
      <c r="L38" s="254"/>
      <c r="M38" s="251"/>
      <c r="N38" s="239"/>
      <c r="P38" s="212"/>
      <c r="Q38" s="182" t="s">
        <v>215</v>
      </c>
      <c r="R38" s="66">
        <f>S36</f>
        <v>0.46249999999999958</v>
      </c>
      <c r="S38" s="66">
        <f t="shared" ref="S38:S39" si="30">R38+T38</f>
        <v>0.46388888888888846</v>
      </c>
      <c r="T38" s="69">
        <f>$T$8</f>
        <v>1.3888888888888889E-3</v>
      </c>
      <c r="U38" s="254"/>
      <c r="V38" s="254"/>
      <c r="W38" s="254"/>
      <c r="X38" s="254"/>
      <c r="Y38" s="254"/>
      <c r="Z38" s="254"/>
      <c r="AA38" s="254"/>
      <c r="AB38" s="251"/>
      <c r="AC38" s="239"/>
      <c r="AG38" s="2"/>
      <c r="AH38" s="2"/>
      <c r="AI38" s="2"/>
    </row>
    <row r="39" spans="1:50" ht="30" x14ac:dyDescent="0.2">
      <c r="A39" s="212"/>
      <c r="B39" s="62" t="s">
        <v>141</v>
      </c>
      <c r="C39" s="66">
        <f t="shared" ref="C39:C40" si="31">D38</f>
        <v>0.36597222222222209</v>
      </c>
      <c r="D39" s="66">
        <f t="shared" si="29"/>
        <v>0.36666666666666653</v>
      </c>
      <c r="E39" s="69">
        <f>$E$9</f>
        <v>6.9444444444444447E-4</v>
      </c>
      <c r="F39" s="254"/>
      <c r="G39" s="254"/>
      <c r="H39" s="254"/>
      <c r="I39" s="254"/>
      <c r="J39" s="254"/>
      <c r="K39" s="254"/>
      <c r="L39" s="254"/>
      <c r="M39" s="251"/>
      <c r="N39" s="239"/>
      <c r="P39" s="212"/>
      <c r="Q39" s="62" t="s">
        <v>141</v>
      </c>
      <c r="R39" s="66">
        <f t="shared" ref="R39:R40" si="32">S38</f>
        <v>0.46388888888888846</v>
      </c>
      <c r="S39" s="66">
        <f t="shared" si="30"/>
        <v>0.4645833333333329</v>
      </c>
      <c r="T39" s="69">
        <f>$E$9</f>
        <v>6.9444444444444447E-4</v>
      </c>
      <c r="U39" s="254"/>
      <c r="V39" s="254"/>
      <c r="W39" s="254"/>
      <c r="X39" s="254"/>
      <c r="Y39" s="254"/>
      <c r="Z39" s="254"/>
      <c r="AA39" s="254"/>
      <c r="AB39" s="251"/>
      <c r="AC39" s="239"/>
      <c r="AG39" s="2"/>
      <c r="AH39" s="2"/>
      <c r="AI39" s="2"/>
    </row>
    <row r="40" spans="1:50" ht="15" x14ac:dyDescent="0.2">
      <c r="A40" s="212"/>
      <c r="B40" s="59" t="s">
        <v>75</v>
      </c>
      <c r="C40" s="73">
        <f t="shared" si="31"/>
        <v>0.36666666666666653</v>
      </c>
      <c r="D40" s="20"/>
      <c r="E40" s="100">
        <f>$E$10</f>
        <v>4.1666666666666666E-3</v>
      </c>
      <c r="F40" s="254"/>
      <c r="G40" s="254"/>
      <c r="H40" s="254"/>
      <c r="I40" s="254"/>
      <c r="J40" s="254"/>
      <c r="K40" s="254"/>
      <c r="L40" s="254"/>
      <c r="M40" s="251"/>
      <c r="N40" s="239"/>
      <c r="P40" s="212"/>
      <c r="Q40" s="59" t="s">
        <v>75</v>
      </c>
      <c r="R40" s="73">
        <f t="shared" si="32"/>
        <v>0.4645833333333329</v>
      </c>
      <c r="S40" s="20"/>
      <c r="T40" s="100">
        <f>$E$10</f>
        <v>4.1666666666666666E-3</v>
      </c>
      <c r="U40" s="254"/>
      <c r="V40" s="254"/>
      <c r="W40" s="254"/>
      <c r="X40" s="254"/>
      <c r="Y40" s="254"/>
      <c r="Z40" s="254"/>
      <c r="AA40" s="254"/>
      <c r="AB40" s="251"/>
      <c r="AC40" s="239"/>
      <c r="AG40" s="2"/>
      <c r="AH40" s="2"/>
      <c r="AI40" s="2"/>
    </row>
    <row r="41" spans="1:50" x14ac:dyDescent="0.2">
      <c r="A41" s="212"/>
      <c r="B41" s="61" t="s">
        <v>79</v>
      </c>
      <c r="C41" s="66">
        <f>C40+E40/4</f>
        <v>0.36770833333333319</v>
      </c>
      <c r="D41" s="20"/>
      <c r="E41" s="87"/>
      <c r="F41" s="254"/>
      <c r="G41" s="254"/>
      <c r="H41" s="254"/>
      <c r="I41" s="254"/>
      <c r="J41" s="254"/>
      <c r="K41" s="254"/>
      <c r="L41" s="254"/>
      <c r="M41" s="251"/>
      <c r="N41" s="239"/>
      <c r="P41" s="212"/>
      <c r="Q41" s="61" t="s">
        <v>83</v>
      </c>
      <c r="R41" s="66">
        <f>R40+T40/4</f>
        <v>0.46562499999999957</v>
      </c>
      <c r="S41" s="20"/>
      <c r="T41" s="87"/>
      <c r="U41" s="254"/>
      <c r="V41" s="254"/>
      <c r="W41" s="254"/>
      <c r="X41" s="254"/>
      <c r="Y41" s="254"/>
      <c r="Z41" s="254"/>
      <c r="AA41" s="254"/>
      <c r="AB41" s="251"/>
      <c r="AC41" s="239"/>
      <c r="AG41" s="2"/>
      <c r="AH41" s="2"/>
      <c r="AI41" s="2"/>
    </row>
    <row r="42" spans="1:50" ht="15" thickBot="1" x14ac:dyDescent="0.25">
      <c r="A42" s="213"/>
      <c r="B42" s="88" t="s">
        <v>22</v>
      </c>
      <c r="C42" s="34"/>
      <c r="D42" s="78">
        <f>C40+E40</f>
        <v>0.37083333333333318</v>
      </c>
      <c r="E42" s="49"/>
      <c r="F42" s="255"/>
      <c r="G42" s="255"/>
      <c r="H42" s="255"/>
      <c r="I42" s="255"/>
      <c r="J42" s="255"/>
      <c r="K42" s="255"/>
      <c r="L42" s="255"/>
      <c r="M42" s="252"/>
      <c r="N42" s="240"/>
      <c r="P42" s="213"/>
      <c r="Q42" s="88" t="s">
        <v>22</v>
      </c>
      <c r="R42" s="34"/>
      <c r="S42" s="78">
        <f>R40+T40</f>
        <v>0.46874999999999956</v>
      </c>
      <c r="T42" s="49"/>
      <c r="U42" s="255"/>
      <c r="V42" s="255"/>
      <c r="W42" s="255"/>
      <c r="X42" s="255"/>
      <c r="Y42" s="255"/>
      <c r="Z42" s="255"/>
      <c r="AA42" s="255"/>
      <c r="AB42" s="252"/>
      <c r="AC42" s="240"/>
      <c r="AG42" s="2"/>
      <c r="AH42" s="2"/>
      <c r="AI42" s="2"/>
    </row>
    <row r="43" spans="1:50" x14ac:dyDescent="0.2">
      <c r="C43" s="14"/>
      <c r="D43" s="14"/>
      <c r="E43" s="14"/>
      <c r="AG43" s="2"/>
      <c r="AH43" s="2"/>
      <c r="AI43" s="2"/>
    </row>
    <row r="44" spans="1:50" x14ac:dyDescent="0.2">
      <c r="B44" s="3" t="s">
        <v>44</v>
      </c>
      <c r="C44" s="14"/>
      <c r="D44" s="14"/>
      <c r="E44" s="68">
        <f>$E$14</f>
        <v>1.3888888888888889E-3</v>
      </c>
      <c r="AG44" s="2"/>
      <c r="AH44" s="2"/>
      <c r="AI44" s="2"/>
    </row>
    <row r="45" spans="1:50" ht="15" thickBot="1" x14ac:dyDescent="0.25">
      <c r="C45" s="14"/>
      <c r="D45" s="14"/>
      <c r="E45" s="91"/>
      <c r="AG45" s="2"/>
      <c r="AH45" s="2"/>
      <c r="AI45" s="2"/>
    </row>
    <row r="46" spans="1:50" x14ac:dyDescent="0.2">
      <c r="A46" s="261" t="s">
        <v>49</v>
      </c>
      <c r="B46" s="74" t="s">
        <v>40</v>
      </c>
      <c r="C46" s="75">
        <f>D42+E44</f>
        <v>0.37222222222222207</v>
      </c>
      <c r="D46" s="65">
        <f>C46+E46</f>
        <v>0.37291666666666651</v>
      </c>
      <c r="E46" s="71">
        <f>$E$6</f>
        <v>6.9444444444444447E-4</v>
      </c>
      <c r="F46" s="253" t="s">
        <v>143</v>
      </c>
      <c r="G46" s="253" t="s">
        <v>143</v>
      </c>
      <c r="H46" s="253" t="s">
        <v>143</v>
      </c>
      <c r="I46" s="253" t="s">
        <v>143</v>
      </c>
      <c r="J46" s="253" t="s">
        <v>143</v>
      </c>
      <c r="K46" s="253" t="s">
        <v>143</v>
      </c>
      <c r="L46" s="253" t="s">
        <v>143</v>
      </c>
      <c r="M46" s="250" t="s">
        <v>143</v>
      </c>
      <c r="N46" s="238" t="s">
        <v>145</v>
      </c>
      <c r="AG46" s="2"/>
      <c r="AH46" s="2"/>
      <c r="AI46" s="2"/>
      <c r="AV46" s="17"/>
      <c r="AW46" s="17"/>
      <c r="AX46" s="17"/>
    </row>
    <row r="47" spans="1:50" ht="30" x14ac:dyDescent="0.2">
      <c r="A47" s="259"/>
      <c r="B47" s="59" t="s">
        <v>214</v>
      </c>
      <c r="C47" s="66">
        <f>D46</f>
        <v>0.37291666666666651</v>
      </c>
      <c r="D47" s="66">
        <f>C47+E47</f>
        <v>0.37499999999999983</v>
      </c>
      <c r="E47" s="73">
        <f>$E$7</f>
        <v>2.0833333333333333E-3</v>
      </c>
      <c r="F47" s="254"/>
      <c r="G47" s="254"/>
      <c r="H47" s="254"/>
      <c r="I47" s="254"/>
      <c r="J47" s="254"/>
      <c r="K47" s="254"/>
      <c r="L47" s="254"/>
      <c r="M47" s="251"/>
      <c r="N47" s="239"/>
      <c r="R47" s="17"/>
      <c r="S47" s="17"/>
      <c r="T47" s="17"/>
      <c r="AG47" s="2"/>
      <c r="AH47" s="2"/>
      <c r="AI47" s="2"/>
    </row>
    <row r="48" spans="1:50" x14ac:dyDescent="0.2">
      <c r="A48" s="215"/>
      <c r="B48" s="60" t="s">
        <v>74</v>
      </c>
      <c r="C48" s="66">
        <f>D47</f>
        <v>0.37499999999999983</v>
      </c>
      <c r="D48" s="66">
        <f t="shared" ref="D48:D49" si="33">C48+E48</f>
        <v>0.37569444444444428</v>
      </c>
      <c r="E48" s="69">
        <f>$E$8</f>
        <v>6.9444444444444447E-4</v>
      </c>
      <c r="F48" s="254"/>
      <c r="G48" s="254"/>
      <c r="H48" s="254"/>
      <c r="I48" s="254"/>
      <c r="J48" s="254"/>
      <c r="K48" s="254"/>
      <c r="L48" s="254"/>
      <c r="M48" s="251"/>
      <c r="N48" s="239"/>
      <c r="AG48" s="2"/>
      <c r="AH48" s="2"/>
      <c r="AI48" s="2"/>
    </row>
    <row r="49" spans="1:50" ht="30" x14ac:dyDescent="0.2">
      <c r="A49" s="215"/>
      <c r="B49" s="62" t="s">
        <v>141</v>
      </c>
      <c r="C49" s="66">
        <f t="shared" ref="C49:C50" si="34">D48</f>
        <v>0.37569444444444428</v>
      </c>
      <c r="D49" s="66">
        <f t="shared" si="33"/>
        <v>0.37638888888888872</v>
      </c>
      <c r="E49" s="69">
        <f>$E$9</f>
        <v>6.9444444444444447E-4</v>
      </c>
      <c r="F49" s="254"/>
      <c r="G49" s="254"/>
      <c r="H49" s="254"/>
      <c r="I49" s="254"/>
      <c r="J49" s="254"/>
      <c r="K49" s="254"/>
      <c r="L49" s="254"/>
      <c r="M49" s="251"/>
      <c r="N49" s="239"/>
      <c r="AG49" s="2"/>
      <c r="AH49" s="2"/>
      <c r="AI49" s="2"/>
    </row>
    <row r="50" spans="1:50" ht="15" x14ac:dyDescent="0.2">
      <c r="A50" s="215"/>
      <c r="B50" s="59" t="s">
        <v>75</v>
      </c>
      <c r="C50" s="73">
        <f t="shared" si="34"/>
        <v>0.37638888888888872</v>
      </c>
      <c r="D50" s="20"/>
      <c r="E50" s="100">
        <f>$E$10</f>
        <v>4.1666666666666666E-3</v>
      </c>
      <c r="F50" s="254"/>
      <c r="G50" s="254"/>
      <c r="H50" s="254"/>
      <c r="I50" s="254"/>
      <c r="J50" s="254"/>
      <c r="K50" s="254"/>
      <c r="L50" s="254"/>
      <c r="M50" s="251"/>
      <c r="N50" s="239"/>
      <c r="AG50" s="2"/>
      <c r="AH50" s="2"/>
      <c r="AI50" s="2"/>
    </row>
    <row r="51" spans="1:50" x14ac:dyDescent="0.2">
      <c r="A51" s="215"/>
      <c r="B51" s="61" t="s">
        <v>80</v>
      </c>
      <c r="C51" s="66">
        <f>C50+E50/4</f>
        <v>0.37743055555555538</v>
      </c>
      <c r="D51" s="20"/>
      <c r="E51" s="87"/>
      <c r="F51" s="254"/>
      <c r="G51" s="254"/>
      <c r="H51" s="254"/>
      <c r="I51" s="254"/>
      <c r="J51" s="254"/>
      <c r="K51" s="254"/>
      <c r="L51" s="254"/>
      <c r="M51" s="251"/>
      <c r="N51" s="239"/>
      <c r="AG51" s="2"/>
      <c r="AH51" s="2"/>
      <c r="AI51" s="2"/>
    </row>
    <row r="52" spans="1:50" ht="15" thickBot="1" x14ac:dyDescent="0.25">
      <c r="A52" s="216"/>
      <c r="B52" s="88" t="s">
        <v>22</v>
      </c>
      <c r="C52" s="34"/>
      <c r="D52" s="78">
        <f>C50+E50</f>
        <v>0.38055555555555537</v>
      </c>
      <c r="E52" s="49"/>
      <c r="F52" s="255"/>
      <c r="G52" s="255"/>
      <c r="H52" s="255"/>
      <c r="I52" s="255"/>
      <c r="J52" s="255"/>
      <c r="K52" s="255"/>
      <c r="L52" s="255"/>
      <c r="M52" s="252"/>
      <c r="N52" s="240"/>
      <c r="AG52" s="2"/>
      <c r="AH52" s="2"/>
      <c r="AI52" s="2"/>
    </row>
    <row r="54" spans="1:50" x14ac:dyDescent="0.2">
      <c r="B54" s="3" t="s">
        <v>44</v>
      </c>
      <c r="E54" s="68">
        <f>$E$14</f>
        <v>1.3888888888888889E-3</v>
      </c>
    </row>
    <row r="55" spans="1:50" ht="15" thickBot="1" x14ac:dyDescent="0.25">
      <c r="E55" s="91"/>
    </row>
    <row r="56" spans="1:50" ht="15" customHeight="1" x14ac:dyDescent="0.2">
      <c r="A56" s="262" t="s">
        <v>52</v>
      </c>
      <c r="B56" s="74" t="s">
        <v>40</v>
      </c>
      <c r="C56" s="75">
        <f>D52+E54</f>
        <v>0.38194444444444425</v>
      </c>
      <c r="D56" s="65">
        <f>C56+E56</f>
        <v>0.3826388888888887</v>
      </c>
      <c r="E56" s="71">
        <f>$E$6</f>
        <v>6.9444444444444447E-4</v>
      </c>
      <c r="F56" s="253" t="s">
        <v>143</v>
      </c>
      <c r="G56" s="253" t="s">
        <v>143</v>
      </c>
      <c r="H56" s="253" t="s">
        <v>143</v>
      </c>
      <c r="I56" s="253" t="s">
        <v>143</v>
      </c>
      <c r="J56" s="253" t="s">
        <v>143</v>
      </c>
      <c r="K56" s="253" t="s">
        <v>143</v>
      </c>
      <c r="L56" s="253" t="s">
        <v>143</v>
      </c>
      <c r="M56" s="250" t="s">
        <v>143</v>
      </c>
      <c r="N56" s="238" t="s">
        <v>145</v>
      </c>
      <c r="AV56" s="17"/>
      <c r="AW56" s="17"/>
      <c r="AX56" s="17"/>
    </row>
    <row r="57" spans="1:50" ht="30" x14ac:dyDescent="0.2">
      <c r="A57" s="260"/>
      <c r="B57" s="59" t="s">
        <v>214</v>
      </c>
      <c r="C57" s="66">
        <f>D56</f>
        <v>0.3826388888888887</v>
      </c>
      <c r="D57" s="66">
        <f>C57+E57</f>
        <v>0.38472222222222202</v>
      </c>
      <c r="E57" s="73">
        <f>$E$7</f>
        <v>2.0833333333333333E-3</v>
      </c>
      <c r="F57" s="254"/>
      <c r="G57" s="254"/>
      <c r="H57" s="254"/>
      <c r="I57" s="254"/>
      <c r="J57" s="254"/>
      <c r="K57" s="254"/>
      <c r="L57" s="254"/>
      <c r="M57" s="251"/>
      <c r="N57" s="239"/>
      <c r="R57" s="17"/>
      <c r="S57" s="17"/>
      <c r="T57" s="17"/>
      <c r="AG57" s="17"/>
      <c r="AH57" s="17"/>
      <c r="AI57" s="17"/>
    </row>
    <row r="58" spans="1:50" x14ac:dyDescent="0.2">
      <c r="A58" s="212"/>
      <c r="B58" s="60" t="s">
        <v>74</v>
      </c>
      <c r="C58" s="66">
        <f>D57</f>
        <v>0.38472222222222202</v>
      </c>
      <c r="D58" s="66">
        <f t="shared" ref="D58:D59" si="35">C58+E58</f>
        <v>0.38541666666666646</v>
      </c>
      <c r="E58" s="69">
        <f>$E$8</f>
        <v>6.9444444444444447E-4</v>
      </c>
      <c r="F58" s="254"/>
      <c r="G58" s="254"/>
      <c r="H58" s="254"/>
      <c r="I58" s="254"/>
      <c r="J58" s="254"/>
      <c r="K58" s="254"/>
      <c r="L58" s="254"/>
      <c r="M58" s="251"/>
      <c r="N58" s="239"/>
    </row>
    <row r="59" spans="1:50" ht="30" x14ac:dyDescent="0.2">
      <c r="A59" s="212"/>
      <c r="B59" s="62" t="s">
        <v>141</v>
      </c>
      <c r="C59" s="66">
        <f t="shared" ref="C59:C60" si="36">D58</f>
        <v>0.38541666666666646</v>
      </c>
      <c r="D59" s="66">
        <f t="shared" si="35"/>
        <v>0.38611111111111091</v>
      </c>
      <c r="E59" s="69">
        <f>$E$9</f>
        <v>6.9444444444444447E-4</v>
      </c>
      <c r="F59" s="254"/>
      <c r="G59" s="254"/>
      <c r="H59" s="254"/>
      <c r="I59" s="254"/>
      <c r="J59" s="254"/>
      <c r="K59" s="254"/>
      <c r="L59" s="254"/>
      <c r="M59" s="251"/>
      <c r="N59" s="239"/>
    </row>
    <row r="60" spans="1:50" ht="15" x14ac:dyDescent="0.2">
      <c r="A60" s="212"/>
      <c r="B60" s="59" t="s">
        <v>75</v>
      </c>
      <c r="C60" s="73">
        <f t="shared" si="36"/>
        <v>0.38611111111111091</v>
      </c>
      <c r="D60" s="20"/>
      <c r="E60" s="100">
        <f>$E$10</f>
        <v>4.1666666666666666E-3</v>
      </c>
      <c r="F60" s="254"/>
      <c r="G60" s="254"/>
      <c r="H60" s="254"/>
      <c r="I60" s="254"/>
      <c r="J60" s="254"/>
      <c r="K60" s="254"/>
      <c r="L60" s="254"/>
      <c r="M60" s="251"/>
      <c r="N60" s="239"/>
    </row>
    <row r="61" spans="1:50" x14ac:dyDescent="0.2">
      <c r="A61" s="212"/>
      <c r="B61" s="61" t="s">
        <v>81</v>
      </c>
      <c r="C61" s="66">
        <f>C60+E60/4</f>
        <v>0.38715277777777757</v>
      </c>
      <c r="D61" s="20"/>
      <c r="E61" s="87"/>
      <c r="F61" s="254"/>
      <c r="G61" s="254"/>
      <c r="H61" s="254"/>
      <c r="I61" s="254"/>
      <c r="J61" s="254"/>
      <c r="K61" s="254"/>
      <c r="L61" s="254"/>
      <c r="M61" s="251"/>
      <c r="N61" s="239"/>
    </row>
    <row r="62" spans="1:50" ht="15" thickBot="1" x14ac:dyDescent="0.25">
      <c r="A62" s="213"/>
      <c r="B62" s="88" t="s">
        <v>22</v>
      </c>
      <c r="C62" s="34"/>
      <c r="D62" s="78">
        <f>C60+E60</f>
        <v>0.39027777777777756</v>
      </c>
      <c r="E62" s="49"/>
      <c r="F62" s="255"/>
      <c r="G62" s="255"/>
      <c r="H62" s="255"/>
      <c r="I62" s="255"/>
      <c r="J62" s="255"/>
      <c r="K62" s="255"/>
      <c r="L62" s="255"/>
      <c r="M62" s="252"/>
      <c r="N62" s="240"/>
    </row>
    <row r="63" spans="1:50" x14ac:dyDescent="0.2">
      <c r="C63" s="14"/>
      <c r="D63" s="14"/>
      <c r="E63" s="14"/>
    </row>
    <row r="64" spans="1:50" x14ac:dyDescent="0.2">
      <c r="B64" s="3" t="s">
        <v>44</v>
      </c>
      <c r="C64" s="14"/>
      <c r="D64" s="14"/>
      <c r="E64" s="68">
        <f>$E$14</f>
        <v>1.3888888888888889E-3</v>
      </c>
    </row>
    <row r="65" spans="1:35" ht="15" thickBot="1" x14ac:dyDescent="0.25">
      <c r="C65" s="14"/>
      <c r="D65" s="14"/>
      <c r="E65" s="91"/>
    </row>
    <row r="66" spans="1:35" ht="14" customHeight="1" x14ac:dyDescent="0.2">
      <c r="A66" s="261" t="s">
        <v>53</v>
      </c>
      <c r="B66" s="74" t="s">
        <v>40</v>
      </c>
      <c r="C66" s="75">
        <f>D62+E64</f>
        <v>0.39166666666666644</v>
      </c>
      <c r="D66" s="65">
        <f>C66+E66</f>
        <v>0.39236111111111088</v>
      </c>
      <c r="E66" s="71">
        <f>$E$6</f>
        <v>6.9444444444444447E-4</v>
      </c>
      <c r="F66" s="253" t="s">
        <v>143</v>
      </c>
      <c r="G66" s="253" t="s">
        <v>143</v>
      </c>
      <c r="H66" s="253" t="s">
        <v>143</v>
      </c>
      <c r="I66" s="253" t="s">
        <v>143</v>
      </c>
      <c r="J66" s="253" t="s">
        <v>143</v>
      </c>
      <c r="K66" s="253" t="s">
        <v>143</v>
      </c>
      <c r="L66" s="253" t="s">
        <v>143</v>
      </c>
      <c r="M66" s="250" t="s">
        <v>143</v>
      </c>
      <c r="N66" s="238" t="s">
        <v>145</v>
      </c>
    </row>
    <row r="67" spans="1:35" ht="30" x14ac:dyDescent="0.2">
      <c r="A67" s="263"/>
      <c r="B67" s="59" t="s">
        <v>214</v>
      </c>
      <c r="C67" s="66">
        <f>D66</f>
        <v>0.39236111111111088</v>
      </c>
      <c r="D67" s="66">
        <f>C67+E67</f>
        <v>0.39444444444444421</v>
      </c>
      <c r="E67" s="73">
        <f>$E$7</f>
        <v>2.0833333333333333E-3</v>
      </c>
      <c r="F67" s="254"/>
      <c r="G67" s="254"/>
      <c r="H67" s="254"/>
      <c r="I67" s="254"/>
      <c r="J67" s="254"/>
      <c r="K67" s="254"/>
      <c r="L67" s="254"/>
      <c r="M67" s="251"/>
      <c r="N67" s="239"/>
      <c r="R67" s="17"/>
      <c r="S67" s="17"/>
      <c r="T67" s="17"/>
      <c r="AG67" s="17"/>
      <c r="AH67" s="17"/>
      <c r="AI67" s="17"/>
    </row>
    <row r="68" spans="1:35" x14ac:dyDescent="0.2">
      <c r="A68" s="215"/>
      <c r="B68" s="60" t="s">
        <v>74</v>
      </c>
      <c r="C68" s="66">
        <f>D67</f>
        <v>0.39444444444444421</v>
      </c>
      <c r="D68" s="66">
        <f t="shared" ref="D68:D69" si="37">C68+E68</f>
        <v>0.39513888888888865</v>
      </c>
      <c r="E68" s="69">
        <f>$E$8</f>
        <v>6.9444444444444447E-4</v>
      </c>
      <c r="F68" s="254"/>
      <c r="G68" s="254"/>
      <c r="H68" s="254"/>
      <c r="I68" s="254"/>
      <c r="J68" s="254"/>
      <c r="K68" s="254"/>
      <c r="L68" s="254"/>
      <c r="M68" s="251"/>
      <c r="N68" s="239"/>
    </row>
    <row r="69" spans="1:35" ht="30" x14ac:dyDescent="0.2">
      <c r="A69" s="215"/>
      <c r="B69" s="62" t="s">
        <v>141</v>
      </c>
      <c r="C69" s="66">
        <f t="shared" ref="C69:C70" si="38">D68</f>
        <v>0.39513888888888865</v>
      </c>
      <c r="D69" s="66">
        <f t="shared" si="37"/>
        <v>0.39583333333333309</v>
      </c>
      <c r="E69" s="69">
        <f>$E$9</f>
        <v>6.9444444444444447E-4</v>
      </c>
      <c r="F69" s="254"/>
      <c r="G69" s="254"/>
      <c r="H69" s="254"/>
      <c r="I69" s="254"/>
      <c r="J69" s="254"/>
      <c r="K69" s="254"/>
      <c r="L69" s="254"/>
      <c r="M69" s="251"/>
      <c r="N69" s="239"/>
    </row>
    <row r="70" spans="1:35" ht="15" x14ac:dyDescent="0.2">
      <c r="A70" s="215"/>
      <c r="B70" s="59" t="s">
        <v>75</v>
      </c>
      <c r="C70" s="73">
        <f t="shared" si="38"/>
        <v>0.39583333333333309</v>
      </c>
      <c r="D70" s="20"/>
      <c r="E70" s="100">
        <f>$E$10</f>
        <v>4.1666666666666666E-3</v>
      </c>
      <c r="F70" s="254"/>
      <c r="G70" s="254"/>
      <c r="H70" s="254"/>
      <c r="I70" s="254"/>
      <c r="J70" s="254"/>
      <c r="K70" s="254"/>
      <c r="L70" s="254"/>
      <c r="M70" s="251"/>
      <c r="N70" s="239"/>
    </row>
    <row r="71" spans="1:35" x14ac:dyDescent="0.2">
      <c r="A71" s="215"/>
      <c r="B71" s="61" t="s">
        <v>82</v>
      </c>
      <c r="C71" s="66">
        <f>C70+E70/4</f>
        <v>0.39687499999999976</v>
      </c>
      <c r="D71" s="20"/>
      <c r="E71" s="87"/>
      <c r="F71" s="254"/>
      <c r="G71" s="254"/>
      <c r="H71" s="254"/>
      <c r="I71" s="254"/>
      <c r="J71" s="254"/>
      <c r="K71" s="254"/>
      <c r="L71" s="254"/>
      <c r="M71" s="251"/>
      <c r="N71" s="239"/>
    </row>
    <row r="72" spans="1:35" ht="15" thickBot="1" x14ac:dyDescent="0.25">
      <c r="A72" s="216"/>
      <c r="B72" s="88" t="s">
        <v>22</v>
      </c>
      <c r="C72" s="34"/>
      <c r="D72" s="78">
        <f>C70+E70</f>
        <v>0.39999999999999974</v>
      </c>
      <c r="E72" s="49"/>
      <c r="F72" s="255"/>
      <c r="G72" s="255"/>
      <c r="H72" s="255"/>
      <c r="I72" s="255"/>
      <c r="J72" s="255"/>
      <c r="K72" s="255"/>
      <c r="L72" s="255"/>
      <c r="M72" s="252"/>
      <c r="N72" s="240"/>
    </row>
    <row r="74" spans="1:35" x14ac:dyDescent="0.2">
      <c r="B74" s="3" t="s">
        <v>44</v>
      </c>
      <c r="E74" s="68">
        <f>$E$14</f>
        <v>1.3888888888888889E-3</v>
      </c>
    </row>
    <row r="75" spans="1:35" ht="15" thickBot="1" x14ac:dyDescent="0.25">
      <c r="E75" s="91"/>
    </row>
    <row r="76" spans="1:35" ht="14" customHeight="1" x14ac:dyDescent="0.2">
      <c r="A76" s="211" t="s">
        <v>55</v>
      </c>
      <c r="B76" s="74" t="s">
        <v>40</v>
      </c>
      <c r="C76" s="75">
        <f>D72+E74</f>
        <v>0.40138888888888863</v>
      </c>
      <c r="D76" s="65">
        <f>C76+E76</f>
        <v>0.40208333333333307</v>
      </c>
      <c r="E76" s="71">
        <f>$E$6</f>
        <v>6.9444444444444447E-4</v>
      </c>
      <c r="F76" s="253" t="s">
        <v>143</v>
      </c>
      <c r="G76" s="253" t="s">
        <v>143</v>
      </c>
      <c r="H76" s="253" t="s">
        <v>143</v>
      </c>
      <c r="I76" s="253" t="s">
        <v>143</v>
      </c>
      <c r="J76" s="253" t="s">
        <v>143</v>
      </c>
      <c r="K76" s="253" t="s">
        <v>143</v>
      </c>
      <c r="L76" s="253" t="s">
        <v>143</v>
      </c>
      <c r="M76" s="250" t="s">
        <v>143</v>
      </c>
      <c r="N76" s="238" t="s">
        <v>145</v>
      </c>
    </row>
    <row r="77" spans="1:35" ht="30" x14ac:dyDescent="0.2">
      <c r="A77" s="260"/>
      <c r="B77" s="59" t="s">
        <v>214</v>
      </c>
      <c r="C77" s="66">
        <f>D76</f>
        <v>0.40208333333333307</v>
      </c>
      <c r="D77" s="66">
        <f>C77+E77</f>
        <v>0.4041666666666664</v>
      </c>
      <c r="E77" s="73">
        <f>$E$7</f>
        <v>2.0833333333333333E-3</v>
      </c>
      <c r="F77" s="254"/>
      <c r="G77" s="254"/>
      <c r="H77" s="254"/>
      <c r="I77" s="254"/>
      <c r="J77" s="254"/>
      <c r="K77" s="254"/>
      <c r="L77" s="254"/>
      <c r="M77" s="251"/>
      <c r="N77" s="239"/>
      <c r="R77" s="17"/>
      <c r="S77" s="17"/>
      <c r="T77" s="17"/>
      <c r="AG77" s="17"/>
      <c r="AH77" s="17"/>
      <c r="AI77" s="17"/>
    </row>
    <row r="78" spans="1:35" x14ac:dyDescent="0.2">
      <c r="A78" s="212"/>
      <c r="B78" s="60" t="s">
        <v>74</v>
      </c>
      <c r="C78" s="66">
        <f>D77</f>
        <v>0.4041666666666664</v>
      </c>
      <c r="D78" s="66">
        <f t="shared" ref="D78:D79" si="39">C78+E78</f>
        <v>0.40486111111111084</v>
      </c>
      <c r="E78" s="69">
        <f>$E$8</f>
        <v>6.9444444444444447E-4</v>
      </c>
      <c r="F78" s="254"/>
      <c r="G78" s="254"/>
      <c r="H78" s="254"/>
      <c r="I78" s="254"/>
      <c r="J78" s="254"/>
      <c r="K78" s="254"/>
      <c r="L78" s="254"/>
      <c r="M78" s="251"/>
      <c r="N78" s="239"/>
    </row>
    <row r="79" spans="1:35" ht="30" x14ac:dyDescent="0.2">
      <c r="A79" s="212"/>
      <c r="B79" s="62" t="s">
        <v>141</v>
      </c>
      <c r="C79" s="66">
        <f t="shared" ref="C79:C80" si="40">D78</f>
        <v>0.40486111111111084</v>
      </c>
      <c r="D79" s="66">
        <f t="shared" si="39"/>
        <v>0.40555555555555528</v>
      </c>
      <c r="E79" s="69">
        <f>$E$9</f>
        <v>6.9444444444444447E-4</v>
      </c>
      <c r="F79" s="254"/>
      <c r="G79" s="254"/>
      <c r="H79" s="254"/>
      <c r="I79" s="254"/>
      <c r="J79" s="254"/>
      <c r="K79" s="254"/>
      <c r="L79" s="254"/>
      <c r="M79" s="251"/>
      <c r="N79" s="239"/>
    </row>
    <row r="80" spans="1:35" ht="15" x14ac:dyDescent="0.2">
      <c r="A80" s="212"/>
      <c r="B80" s="59" t="s">
        <v>75</v>
      </c>
      <c r="C80" s="73">
        <f t="shared" si="40"/>
        <v>0.40555555555555528</v>
      </c>
      <c r="D80" s="20"/>
      <c r="E80" s="100">
        <f>$E$10</f>
        <v>4.1666666666666666E-3</v>
      </c>
      <c r="F80" s="254"/>
      <c r="G80" s="254"/>
      <c r="H80" s="254"/>
      <c r="I80" s="254"/>
      <c r="J80" s="254"/>
      <c r="K80" s="254"/>
      <c r="L80" s="254"/>
      <c r="M80" s="251"/>
      <c r="N80" s="239"/>
    </row>
    <row r="81" spans="1:14" x14ac:dyDescent="0.2">
      <c r="A81" s="212"/>
      <c r="B81" s="61" t="s">
        <v>185</v>
      </c>
      <c r="C81" s="66">
        <f>C80+E80/4</f>
        <v>0.40659722222222194</v>
      </c>
      <c r="D81" s="20"/>
      <c r="E81" s="87"/>
      <c r="F81" s="254"/>
      <c r="G81" s="254"/>
      <c r="H81" s="254"/>
      <c r="I81" s="254"/>
      <c r="J81" s="254"/>
      <c r="K81" s="254"/>
      <c r="L81" s="254"/>
      <c r="M81" s="251"/>
      <c r="N81" s="239"/>
    </row>
    <row r="82" spans="1:14" ht="15" thickBot="1" x14ac:dyDescent="0.25">
      <c r="A82" s="213"/>
      <c r="B82" s="88" t="s">
        <v>22</v>
      </c>
      <c r="C82" s="34"/>
      <c r="D82" s="78">
        <f>C80+E80</f>
        <v>0.40972222222222193</v>
      </c>
      <c r="E82" s="49"/>
      <c r="F82" s="255"/>
      <c r="G82" s="255"/>
      <c r="H82" s="255"/>
      <c r="I82" s="255"/>
      <c r="J82" s="255"/>
      <c r="K82" s="255"/>
      <c r="L82" s="255"/>
      <c r="M82" s="252"/>
      <c r="N82" s="240"/>
    </row>
    <row r="83" spans="1:14" x14ac:dyDescent="0.2">
      <c r="C83" s="14"/>
      <c r="D83" s="14"/>
      <c r="E83" s="14"/>
    </row>
    <row r="84" spans="1:14" x14ac:dyDescent="0.2">
      <c r="B84" s="3" t="s">
        <v>44</v>
      </c>
      <c r="C84" s="91"/>
      <c r="D84" s="91"/>
      <c r="E84" s="68">
        <f>$E$14</f>
        <v>1.3888888888888889E-3</v>
      </c>
    </row>
    <row r="85" spans="1:14" ht="15" thickBot="1" x14ac:dyDescent="0.25">
      <c r="C85" s="91"/>
      <c r="D85" s="91"/>
      <c r="E85" s="91"/>
    </row>
    <row r="86" spans="1:14" ht="13.75" customHeight="1" x14ac:dyDescent="0.2">
      <c r="A86" s="261" t="s">
        <v>151</v>
      </c>
      <c r="B86" s="74" t="s">
        <v>40</v>
      </c>
      <c r="C86" s="75">
        <f>D82+E84</f>
        <v>0.41111111111111082</v>
      </c>
      <c r="D86" s="65">
        <f>C86+E86</f>
        <v>0.41180555555555526</v>
      </c>
      <c r="E86" s="71">
        <f>$E$6</f>
        <v>6.9444444444444447E-4</v>
      </c>
      <c r="F86" s="253" t="s">
        <v>143</v>
      </c>
      <c r="G86" s="253" t="s">
        <v>143</v>
      </c>
      <c r="H86" s="253" t="s">
        <v>143</v>
      </c>
      <c r="I86" s="253" t="s">
        <v>143</v>
      </c>
      <c r="J86" s="253" t="s">
        <v>143</v>
      </c>
      <c r="K86" s="253" t="s">
        <v>143</v>
      </c>
      <c r="L86" s="253" t="s">
        <v>143</v>
      </c>
      <c r="M86" s="250" t="s">
        <v>143</v>
      </c>
      <c r="N86" s="238" t="s">
        <v>145</v>
      </c>
    </row>
    <row r="87" spans="1:14" ht="30" x14ac:dyDescent="0.2">
      <c r="A87" s="263"/>
      <c r="B87" s="59" t="s">
        <v>214</v>
      </c>
      <c r="C87" s="66">
        <f>D86</f>
        <v>0.41180555555555526</v>
      </c>
      <c r="D87" s="66">
        <f>C87+E87</f>
        <v>0.41388888888888858</v>
      </c>
      <c r="E87" s="73">
        <f>$E$7</f>
        <v>2.0833333333333333E-3</v>
      </c>
      <c r="F87" s="254"/>
      <c r="G87" s="254"/>
      <c r="H87" s="254"/>
      <c r="I87" s="254"/>
      <c r="J87" s="254"/>
      <c r="K87" s="254"/>
      <c r="L87" s="254"/>
      <c r="M87" s="251"/>
      <c r="N87" s="239"/>
    </row>
    <row r="88" spans="1:14" x14ac:dyDescent="0.2">
      <c r="A88" s="215"/>
      <c r="B88" s="60" t="s">
        <v>74</v>
      </c>
      <c r="C88" s="66">
        <f>D87</f>
        <v>0.41388888888888858</v>
      </c>
      <c r="D88" s="66">
        <f t="shared" ref="D88:D89" si="41">C88+E88</f>
        <v>0.41458333333333303</v>
      </c>
      <c r="E88" s="69">
        <f>$E$8</f>
        <v>6.9444444444444447E-4</v>
      </c>
      <c r="F88" s="254"/>
      <c r="G88" s="254"/>
      <c r="H88" s="254"/>
      <c r="I88" s="254"/>
      <c r="J88" s="254"/>
      <c r="K88" s="254"/>
      <c r="L88" s="254"/>
      <c r="M88" s="251"/>
      <c r="N88" s="239"/>
    </row>
    <row r="89" spans="1:14" ht="30" x14ac:dyDescent="0.2">
      <c r="A89" s="215"/>
      <c r="B89" s="62" t="s">
        <v>141</v>
      </c>
      <c r="C89" s="66">
        <f t="shared" ref="C89:C90" si="42">D88</f>
        <v>0.41458333333333303</v>
      </c>
      <c r="D89" s="66">
        <f t="shared" si="41"/>
        <v>0.41527777777777747</v>
      </c>
      <c r="E89" s="69">
        <f>$E$9</f>
        <v>6.9444444444444447E-4</v>
      </c>
      <c r="F89" s="254"/>
      <c r="G89" s="254"/>
      <c r="H89" s="254"/>
      <c r="I89" s="254"/>
      <c r="J89" s="254"/>
      <c r="K89" s="254"/>
      <c r="L89" s="254"/>
      <c r="M89" s="251"/>
      <c r="N89" s="239"/>
    </row>
    <row r="90" spans="1:14" ht="15" x14ac:dyDescent="0.2">
      <c r="A90" s="215"/>
      <c r="B90" s="59" t="s">
        <v>75</v>
      </c>
      <c r="C90" s="73">
        <f t="shared" si="42"/>
        <v>0.41527777777777747</v>
      </c>
      <c r="D90" s="20"/>
      <c r="E90" s="100">
        <f>$E$10</f>
        <v>4.1666666666666666E-3</v>
      </c>
      <c r="F90" s="254"/>
      <c r="G90" s="254"/>
      <c r="H90" s="254"/>
      <c r="I90" s="254"/>
      <c r="J90" s="254"/>
      <c r="K90" s="254"/>
      <c r="L90" s="254"/>
      <c r="M90" s="251"/>
      <c r="N90" s="239"/>
    </row>
    <row r="91" spans="1:14" x14ac:dyDescent="0.2">
      <c r="A91" s="215"/>
      <c r="B91" s="61" t="s">
        <v>186</v>
      </c>
      <c r="C91" s="66">
        <f>C90+E90/4</f>
        <v>0.41631944444444413</v>
      </c>
      <c r="D91" s="20"/>
      <c r="E91" s="87"/>
      <c r="F91" s="254"/>
      <c r="G91" s="254"/>
      <c r="H91" s="254"/>
      <c r="I91" s="254"/>
      <c r="J91" s="254"/>
      <c r="K91" s="254"/>
      <c r="L91" s="254"/>
      <c r="M91" s="251"/>
      <c r="N91" s="239"/>
    </row>
    <row r="92" spans="1:14" ht="15" thickBot="1" x14ac:dyDescent="0.25">
      <c r="A92" s="216"/>
      <c r="B92" s="88" t="s">
        <v>22</v>
      </c>
      <c r="C92" s="34"/>
      <c r="D92" s="78">
        <f>C90+E90</f>
        <v>0.41944444444444412</v>
      </c>
      <c r="E92" s="49"/>
      <c r="F92" s="255"/>
      <c r="G92" s="255"/>
      <c r="H92" s="255"/>
      <c r="I92" s="255"/>
      <c r="J92" s="255"/>
      <c r="K92" s="255"/>
      <c r="L92" s="255"/>
      <c r="M92" s="252"/>
      <c r="N92" s="240"/>
    </row>
    <row r="94" spans="1:14" x14ac:dyDescent="0.2">
      <c r="B94" s="3" t="s">
        <v>43</v>
      </c>
      <c r="C94" s="97"/>
      <c r="D94" s="97"/>
      <c r="E94" s="68">
        <f>$E$14</f>
        <v>1.3888888888888889E-3</v>
      </c>
    </row>
    <row r="95" spans="1:14" ht="15" thickBot="1" x14ac:dyDescent="0.25">
      <c r="B95" s="4"/>
      <c r="C95" s="97"/>
      <c r="D95" s="97"/>
      <c r="E95" s="12"/>
    </row>
    <row r="96" spans="1:14" x14ac:dyDescent="0.2">
      <c r="A96" s="214" t="s">
        <v>159</v>
      </c>
      <c r="B96" s="74" t="s">
        <v>40</v>
      </c>
      <c r="C96" s="75">
        <f>D92+E94</f>
        <v>0.420833333333333</v>
      </c>
      <c r="D96" s="65">
        <f>C96+E96</f>
        <v>0.42152777777777745</v>
      </c>
      <c r="E96" s="71">
        <f>$E$6</f>
        <v>6.9444444444444447E-4</v>
      </c>
      <c r="F96" s="253" t="s">
        <v>143</v>
      </c>
      <c r="G96" s="253" t="s">
        <v>143</v>
      </c>
      <c r="H96" s="253" t="s">
        <v>143</v>
      </c>
      <c r="I96" s="253" t="s">
        <v>143</v>
      </c>
      <c r="J96" s="253" t="s">
        <v>143</v>
      </c>
      <c r="K96" s="253" t="s">
        <v>143</v>
      </c>
      <c r="L96" s="253" t="s">
        <v>143</v>
      </c>
      <c r="M96" s="250" t="s">
        <v>143</v>
      </c>
      <c r="N96" s="238" t="s">
        <v>145</v>
      </c>
    </row>
    <row r="97" spans="1:14" ht="30" x14ac:dyDescent="0.2">
      <c r="A97" s="259"/>
      <c r="B97" s="59" t="s">
        <v>214</v>
      </c>
      <c r="C97" s="66">
        <f>D96</f>
        <v>0.42152777777777745</v>
      </c>
      <c r="D97" s="66">
        <f>C97+E97</f>
        <v>0.42361111111111077</v>
      </c>
      <c r="E97" s="73">
        <f>$E$7</f>
        <v>2.0833333333333333E-3</v>
      </c>
      <c r="F97" s="254"/>
      <c r="G97" s="254"/>
      <c r="H97" s="254"/>
      <c r="I97" s="254"/>
      <c r="J97" s="254"/>
      <c r="K97" s="254"/>
      <c r="L97" s="254"/>
      <c r="M97" s="251"/>
      <c r="N97" s="239"/>
    </row>
    <row r="98" spans="1:14" x14ac:dyDescent="0.2">
      <c r="A98" s="215"/>
      <c r="B98" s="60" t="s">
        <v>74</v>
      </c>
      <c r="C98" s="66">
        <f>D97</f>
        <v>0.42361111111111077</v>
      </c>
      <c r="D98" s="66">
        <f t="shared" ref="D98:D99" si="43">C98+E98</f>
        <v>0.42430555555555521</v>
      </c>
      <c r="E98" s="69">
        <f>$E$8</f>
        <v>6.9444444444444447E-4</v>
      </c>
      <c r="F98" s="254"/>
      <c r="G98" s="254"/>
      <c r="H98" s="254"/>
      <c r="I98" s="254"/>
      <c r="J98" s="254"/>
      <c r="K98" s="254"/>
      <c r="L98" s="254"/>
      <c r="M98" s="251"/>
      <c r="N98" s="239"/>
    </row>
    <row r="99" spans="1:14" ht="30" x14ac:dyDescent="0.2">
      <c r="A99" s="215"/>
      <c r="B99" s="62" t="s">
        <v>141</v>
      </c>
      <c r="C99" s="66">
        <f t="shared" ref="C99:C100" si="44">D98</f>
        <v>0.42430555555555521</v>
      </c>
      <c r="D99" s="66">
        <f t="shared" si="43"/>
        <v>0.42499999999999966</v>
      </c>
      <c r="E99" s="69">
        <f>$E$9</f>
        <v>6.9444444444444447E-4</v>
      </c>
      <c r="F99" s="254"/>
      <c r="G99" s="254"/>
      <c r="H99" s="254"/>
      <c r="I99" s="254"/>
      <c r="J99" s="254"/>
      <c r="K99" s="254"/>
      <c r="L99" s="254"/>
      <c r="M99" s="251"/>
      <c r="N99" s="239"/>
    </row>
    <row r="100" spans="1:14" ht="15" x14ac:dyDescent="0.2">
      <c r="A100" s="215"/>
      <c r="B100" s="59" t="s">
        <v>75</v>
      </c>
      <c r="C100" s="73">
        <f t="shared" si="44"/>
        <v>0.42499999999999966</v>
      </c>
      <c r="D100" s="20"/>
      <c r="E100" s="86">
        <v>6.9444444444444441E-3</v>
      </c>
      <c r="F100" s="254"/>
      <c r="G100" s="254"/>
      <c r="H100" s="254"/>
      <c r="I100" s="254"/>
      <c r="J100" s="254"/>
      <c r="K100" s="254"/>
      <c r="L100" s="254"/>
      <c r="M100" s="251"/>
      <c r="N100" s="239"/>
    </row>
    <row r="101" spans="1:14" x14ac:dyDescent="0.2">
      <c r="A101" s="215"/>
      <c r="B101" s="61"/>
      <c r="C101" s="22"/>
      <c r="D101" s="20"/>
      <c r="E101" s="87"/>
      <c r="F101" s="254"/>
      <c r="G101" s="254"/>
      <c r="H101" s="254"/>
      <c r="I101" s="254"/>
      <c r="J101" s="254"/>
      <c r="K101" s="254"/>
      <c r="L101" s="254"/>
      <c r="M101" s="251"/>
      <c r="N101" s="239"/>
    </row>
    <row r="102" spans="1:14" ht="15" thickBot="1" x14ac:dyDescent="0.25">
      <c r="A102" s="216"/>
      <c r="B102" s="88" t="s">
        <v>22</v>
      </c>
      <c r="C102" s="34"/>
      <c r="D102" s="78">
        <f>C100+E100</f>
        <v>0.43194444444444408</v>
      </c>
      <c r="E102" s="49"/>
      <c r="F102" s="255"/>
      <c r="G102" s="255"/>
      <c r="H102" s="255"/>
      <c r="I102" s="255"/>
      <c r="J102" s="255"/>
      <c r="K102" s="255"/>
      <c r="L102" s="255"/>
      <c r="M102" s="252"/>
      <c r="N102" s="240"/>
    </row>
    <row r="104" spans="1:14" x14ac:dyDescent="0.2">
      <c r="B104" s="183" t="s">
        <v>221</v>
      </c>
      <c r="C104" s="185">
        <f>COUNTA(A1:A102,P1:P44,AE1:AE23,AT1:AT34)</f>
        <v>19</v>
      </c>
    </row>
  </sheetData>
  <mergeCells count="230">
    <mergeCell ref="BF1:BF5"/>
    <mergeCell ref="BG1:BG5"/>
    <mergeCell ref="AZ1:AZ5"/>
    <mergeCell ref="BA1:BA5"/>
    <mergeCell ref="BB1:BB5"/>
    <mergeCell ref="BC1:BC5"/>
    <mergeCell ref="BD1:BD5"/>
    <mergeCell ref="N86:N92"/>
    <mergeCell ref="A86:A92"/>
    <mergeCell ref="F86:F92"/>
    <mergeCell ref="G86:G92"/>
    <mergeCell ref="H86:H92"/>
    <mergeCell ref="I86:I92"/>
    <mergeCell ref="J86:J92"/>
    <mergeCell ref="K86:K92"/>
    <mergeCell ref="L86:L92"/>
    <mergeCell ref="M86:M92"/>
    <mergeCell ref="AP16:AP22"/>
    <mergeCell ref="AQ16:AQ22"/>
    <mergeCell ref="AR16:AR22"/>
    <mergeCell ref="BF16:BF22"/>
    <mergeCell ref="BG16:BG22"/>
    <mergeCell ref="AZ16:AZ22"/>
    <mergeCell ref="BA16:BA22"/>
    <mergeCell ref="BF6:BF12"/>
    <mergeCell ref="BG6:BG12"/>
    <mergeCell ref="BE16:BE22"/>
    <mergeCell ref="BG26:BG32"/>
    <mergeCell ref="AY26:AY32"/>
    <mergeCell ref="AZ26:AZ32"/>
    <mergeCell ref="BA26:BA32"/>
    <mergeCell ref="BB26:BB32"/>
    <mergeCell ref="BC26:BC32"/>
    <mergeCell ref="BD26:BD32"/>
    <mergeCell ref="BE26:BE32"/>
    <mergeCell ref="BF26:BF32"/>
    <mergeCell ref="AY1:AY5"/>
    <mergeCell ref="AY16:AY22"/>
    <mergeCell ref="AY6:AY12"/>
    <mergeCell ref="AZ6:AZ12"/>
    <mergeCell ref="BA6:BA12"/>
    <mergeCell ref="BB6:BB12"/>
    <mergeCell ref="BC6:BC12"/>
    <mergeCell ref="BD6:BD12"/>
    <mergeCell ref="BE6:BE12"/>
    <mergeCell ref="BE1:BE5"/>
    <mergeCell ref="BB16:BB22"/>
    <mergeCell ref="BC16:BC22"/>
    <mergeCell ref="BD16:BD22"/>
    <mergeCell ref="AJ16:AJ22"/>
    <mergeCell ref="AK16:AK22"/>
    <mergeCell ref="AL16:AL22"/>
    <mergeCell ref="AM16:AM22"/>
    <mergeCell ref="AN16:AN22"/>
    <mergeCell ref="AO1:AO5"/>
    <mergeCell ref="AP1:AP5"/>
    <mergeCell ref="AQ1:AQ5"/>
    <mergeCell ref="AR1:AR5"/>
    <mergeCell ref="AJ6:AJ12"/>
    <mergeCell ref="AK6:AK12"/>
    <mergeCell ref="AL6:AL12"/>
    <mergeCell ref="AM6:AM12"/>
    <mergeCell ref="AN6:AN12"/>
    <mergeCell ref="AO6:AO12"/>
    <mergeCell ref="AP6:AP12"/>
    <mergeCell ref="AQ6:AQ12"/>
    <mergeCell ref="AR6:AR12"/>
    <mergeCell ref="AJ1:AJ5"/>
    <mergeCell ref="AK1:AK5"/>
    <mergeCell ref="AL1:AL5"/>
    <mergeCell ref="AM1:AM5"/>
    <mergeCell ref="AN1:AN5"/>
    <mergeCell ref="AO16:AO22"/>
    <mergeCell ref="Z36:Z42"/>
    <mergeCell ref="AA36:AA42"/>
    <mergeCell ref="AB36:AB42"/>
    <mergeCell ref="AC36:AC42"/>
    <mergeCell ref="U36:U42"/>
    <mergeCell ref="V36:V42"/>
    <mergeCell ref="W36:W42"/>
    <mergeCell ref="X36:X42"/>
    <mergeCell ref="Y36:Y42"/>
    <mergeCell ref="Z16:Z22"/>
    <mergeCell ref="AA16:AA22"/>
    <mergeCell ref="AB16:AB22"/>
    <mergeCell ref="AC16:AC22"/>
    <mergeCell ref="U26:U32"/>
    <mergeCell ref="V26:V32"/>
    <mergeCell ref="W26:W32"/>
    <mergeCell ref="X26:X32"/>
    <mergeCell ref="Y26:Y32"/>
    <mergeCell ref="Z26:Z32"/>
    <mergeCell ref="AA26:AA32"/>
    <mergeCell ref="AB26:AB32"/>
    <mergeCell ref="AC26:AC32"/>
    <mergeCell ref="U16:U22"/>
    <mergeCell ref="V16:V22"/>
    <mergeCell ref="W16:W22"/>
    <mergeCell ref="X16:X22"/>
    <mergeCell ref="Y16:Y22"/>
    <mergeCell ref="Y6:Y12"/>
    <mergeCell ref="Z6:Z12"/>
    <mergeCell ref="AA6:AA12"/>
    <mergeCell ref="AB6:AB12"/>
    <mergeCell ref="AC6:AC12"/>
    <mergeCell ref="U1:U5"/>
    <mergeCell ref="V1:V5"/>
    <mergeCell ref="W1:W5"/>
    <mergeCell ref="X1:X5"/>
    <mergeCell ref="Y1:Y5"/>
    <mergeCell ref="K76:K82"/>
    <mergeCell ref="L76:L82"/>
    <mergeCell ref="M76:M82"/>
    <mergeCell ref="N76:N82"/>
    <mergeCell ref="F76:F82"/>
    <mergeCell ref="G76:G82"/>
    <mergeCell ref="H76:H82"/>
    <mergeCell ref="I76:I82"/>
    <mergeCell ref="J76:J82"/>
    <mergeCell ref="K56:K62"/>
    <mergeCell ref="L56:L62"/>
    <mergeCell ref="M56:M62"/>
    <mergeCell ref="N56:N62"/>
    <mergeCell ref="F66:F72"/>
    <mergeCell ref="G66:G72"/>
    <mergeCell ref="H66:H72"/>
    <mergeCell ref="I66:I72"/>
    <mergeCell ref="J66:J72"/>
    <mergeCell ref="K66:K72"/>
    <mergeCell ref="L66:L72"/>
    <mergeCell ref="M66:M72"/>
    <mergeCell ref="N66:N72"/>
    <mergeCell ref="F56:F62"/>
    <mergeCell ref="G56:G62"/>
    <mergeCell ref="H56:H62"/>
    <mergeCell ref="I56:I62"/>
    <mergeCell ref="J56:J62"/>
    <mergeCell ref="I46:I52"/>
    <mergeCell ref="J46:J52"/>
    <mergeCell ref="K46:K52"/>
    <mergeCell ref="L46:L52"/>
    <mergeCell ref="M46:M52"/>
    <mergeCell ref="N46:N52"/>
    <mergeCell ref="F36:F42"/>
    <mergeCell ref="G36:G42"/>
    <mergeCell ref="H36:H42"/>
    <mergeCell ref="I36:I42"/>
    <mergeCell ref="J36:J42"/>
    <mergeCell ref="AV1:AW1"/>
    <mergeCell ref="AT6:AT12"/>
    <mergeCell ref="AT16:AT22"/>
    <mergeCell ref="F1:F5"/>
    <mergeCell ref="G1:G5"/>
    <mergeCell ref="H1:H5"/>
    <mergeCell ref="I1:I5"/>
    <mergeCell ref="J1:J5"/>
    <mergeCell ref="K1:K5"/>
    <mergeCell ref="L1:L5"/>
    <mergeCell ref="M1:M5"/>
    <mergeCell ref="N1:N5"/>
    <mergeCell ref="F6:F12"/>
    <mergeCell ref="G6:G12"/>
    <mergeCell ref="H6:H12"/>
    <mergeCell ref="I6:I12"/>
    <mergeCell ref="AG1:AH1"/>
    <mergeCell ref="N16:N22"/>
    <mergeCell ref="Z1:Z5"/>
    <mergeCell ref="AA1:AA5"/>
    <mergeCell ref="AB1:AB5"/>
    <mergeCell ref="AC1:AC5"/>
    <mergeCell ref="U6:U12"/>
    <mergeCell ref="V6:V12"/>
    <mergeCell ref="AE16:AE22"/>
    <mergeCell ref="AE6:AE12"/>
    <mergeCell ref="J6:J12"/>
    <mergeCell ref="K6:K12"/>
    <mergeCell ref="L6:L12"/>
    <mergeCell ref="AT26:AT32"/>
    <mergeCell ref="M6:M12"/>
    <mergeCell ref="N6:N12"/>
    <mergeCell ref="F16:F22"/>
    <mergeCell ref="G16:G22"/>
    <mergeCell ref="H16:H22"/>
    <mergeCell ref="I16:I22"/>
    <mergeCell ref="J16:J22"/>
    <mergeCell ref="F26:F32"/>
    <mergeCell ref="G26:G32"/>
    <mergeCell ref="H26:H32"/>
    <mergeCell ref="I26:I32"/>
    <mergeCell ref="J26:J32"/>
    <mergeCell ref="K26:K32"/>
    <mergeCell ref="L26:L32"/>
    <mergeCell ref="M26:M32"/>
    <mergeCell ref="N26:N32"/>
    <mergeCell ref="W6:W12"/>
    <mergeCell ref="X6:X12"/>
    <mergeCell ref="A76:A82"/>
    <mergeCell ref="R1:S1"/>
    <mergeCell ref="P6:P12"/>
    <mergeCell ref="P16:P22"/>
    <mergeCell ref="P26:P32"/>
    <mergeCell ref="P36:P42"/>
    <mergeCell ref="C1:D1"/>
    <mergeCell ref="A6:A12"/>
    <mergeCell ref="A16:A22"/>
    <mergeCell ref="A26:A32"/>
    <mergeCell ref="A36:A42"/>
    <mergeCell ref="A46:A52"/>
    <mergeCell ref="K16:K22"/>
    <mergeCell ref="L16:L22"/>
    <mergeCell ref="M16:M22"/>
    <mergeCell ref="A56:A62"/>
    <mergeCell ref="A66:A72"/>
    <mergeCell ref="K36:K42"/>
    <mergeCell ref="L36:L42"/>
    <mergeCell ref="M36:M42"/>
    <mergeCell ref="N36:N42"/>
    <mergeCell ref="F46:F52"/>
    <mergeCell ref="G46:G52"/>
    <mergeCell ref="H46:H52"/>
    <mergeCell ref="N96:N102"/>
    <mergeCell ref="A96:A102"/>
    <mergeCell ref="F96:F102"/>
    <mergeCell ref="G96:G102"/>
    <mergeCell ref="H96:H102"/>
    <mergeCell ref="I96:I102"/>
    <mergeCell ref="J96:J102"/>
    <mergeCell ref="K96:K102"/>
    <mergeCell ref="L96:L102"/>
    <mergeCell ref="M96:M102"/>
  </mergeCells>
  <pageMargins left="0.25" right="0.25" top="0.75" bottom="0.75" header="0.3" footer="0.3"/>
  <pageSetup paperSize="9" scale="92" fitToWidth="4" fitToHeight="0" orientation="landscape" verticalDpi="300" r:id="rId1"/>
  <rowBreaks count="2" manualBreakCount="2">
    <brk id="33" max="16383" man="1"/>
    <brk id="63" max="16383" man="1"/>
  </rowBreaks>
  <colBreaks count="3" manualBreakCount="3">
    <brk id="14" max="1048575" man="1"/>
    <brk id="29" max="1048575" man="1"/>
    <brk id="4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55D3-BC29-403D-994E-8B4546B7142F}">
  <dimension ref="A1:C5"/>
  <sheetViews>
    <sheetView workbookViewId="0">
      <selection activeCell="H23" sqref="H23"/>
    </sheetView>
  </sheetViews>
  <sheetFormatPr baseColWidth="10" defaultColWidth="11" defaultRowHeight="15" x14ac:dyDescent="0.2"/>
  <cols>
    <col min="1" max="1" width="15" style="1" bestFit="1" customWidth="1"/>
    <col min="2" max="3" width="7.5" style="16" customWidth="1"/>
    <col min="4" max="16384" width="11" style="1"/>
  </cols>
  <sheetData>
    <row r="1" spans="1:3" ht="16" thickBot="1" x14ac:dyDescent="0.25">
      <c r="B1" s="173" t="s">
        <v>129</v>
      </c>
      <c r="C1" s="174" t="s">
        <v>129</v>
      </c>
    </row>
    <row r="2" spans="1:3" x14ac:dyDescent="0.2">
      <c r="A2" s="170" t="s">
        <v>208</v>
      </c>
      <c r="B2" s="175">
        <v>15</v>
      </c>
      <c r="C2" s="176">
        <v>10</v>
      </c>
    </row>
    <row r="3" spans="1:3" x14ac:dyDescent="0.2">
      <c r="A3" s="171" t="s">
        <v>210</v>
      </c>
      <c r="B3" s="177">
        <v>2.1</v>
      </c>
      <c r="C3" s="178">
        <v>2.1</v>
      </c>
    </row>
    <row r="4" spans="1:3" x14ac:dyDescent="0.2">
      <c r="A4" s="171" t="s">
        <v>211</v>
      </c>
      <c r="B4" s="177">
        <v>0.8</v>
      </c>
      <c r="C4" s="178">
        <v>0.8</v>
      </c>
    </row>
    <row r="5" spans="1:3" ht="16" thickBot="1" x14ac:dyDescent="0.25">
      <c r="A5" s="172" t="s">
        <v>209</v>
      </c>
      <c r="B5" s="179">
        <f>SQRT(POWER(B2,2)-POWER((B3-B4),2))</f>
        <v>14.94356048604214</v>
      </c>
      <c r="C5" s="180">
        <f>SQRT(POWER(C2,2)-POWER((C3-C4),2))</f>
        <v>9.9151399384980952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7AC4-F1D1-459F-B942-63C740CD807F}">
  <dimension ref="A1"/>
  <sheetViews>
    <sheetView zoomScaleNormal="100" workbookViewId="0"/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Compétiteurs</vt:lpstr>
      <vt:lpstr>Installation</vt:lpstr>
      <vt:lpstr>Precision</vt:lpstr>
      <vt:lpstr>Biathlon</vt:lpstr>
      <vt:lpstr>Relais</vt:lpstr>
      <vt:lpstr>SuperBi</vt:lpstr>
      <vt:lpstr>Longueur</vt:lpstr>
      <vt:lpstr>ligne Bus</vt:lpstr>
      <vt:lpstr>NB_compet</vt:lpstr>
      <vt:lpstr>NB_ligne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familleSecret</cp:lastModifiedBy>
  <cp:lastPrinted>2019-05-02T08:38:16Z</cp:lastPrinted>
  <dcterms:created xsi:type="dcterms:W3CDTF">2018-11-14T11:13:50Z</dcterms:created>
  <dcterms:modified xsi:type="dcterms:W3CDTF">2022-05-05T07:33:22Z</dcterms:modified>
</cp:coreProperties>
</file>